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ик\Desktop\"/>
    </mc:Choice>
  </mc:AlternateContent>
  <bookViews>
    <workbookView xWindow="2400" yWindow="0" windowWidth="26370" windowHeight="12870"/>
  </bookViews>
  <sheets>
    <sheet name="1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E53" i="1" s="1"/>
  <c r="C53" i="1"/>
  <c r="AD53" i="1" s="1"/>
  <c r="D52" i="1"/>
  <c r="E52" i="1" s="1"/>
  <c r="C52" i="1"/>
  <c r="AD52" i="1" s="1"/>
  <c r="D51" i="1"/>
  <c r="E51" i="1" s="1"/>
  <c r="C51" i="1"/>
  <c r="AD51" i="1" s="1"/>
  <c r="D50" i="1"/>
  <c r="E50" i="1" s="1"/>
  <c r="C50" i="1"/>
  <c r="AD50" i="1" s="1"/>
  <c r="D49" i="1"/>
  <c r="E49" i="1" s="1"/>
  <c r="C49" i="1"/>
  <c r="AD49" i="1" s="1"/>
  <c r="D48" i="1"/>
  <c r="E48" i="1" s="1"/>
  <c r="C48" i="1"/>
  <c r="AD48" i="1" s="1"/>
  <c r="D47" i="1"/>
  <c r="E47" i="1" s="1"/>
  <c r="C47" i="1"/>
  <c r="AD47" i="1" s="1"/>
  <c r="D46" i="1"/>
  <c r="E46" i="1" s="1"/>
  <c r="C46" i="1"/>
  <c r="AD46" i="1" s="1"/>
  <c r="D45" i="1"/>
  <c r="E45" i="1" s="1"/>
  <c r="C45" i="1"/>
  <c r="AD45" i="1" s="1"/>
  <c r="D44" i="1"/>
  <c r="C44" i="1"/>
  <c r="AD44" i="1" s="1"/>
  <c r="AC42" i="1"/>
  <c r="AC54" i="1" s="1"/>
  <c r="AB42" i="1"/>
  <c r="AB54" i="1" s="1"/>
  <c r="AA42" i="1"/>
  <c r="AA54" i="1" s="1"/>
  <c r="Z42" i="1"/>
  <c r="Z54" i="1" s="1"/>
  <c r="Y42" i="1"/>
  <c r="Y54" i="1" s="1"/>
  <c r="X42" i="1"/>
  <c r="X54" i="1" s="1"/>
  <c r="W42" i="1"/>
  <c r="W54" i="1" s="1"/>
  <c r="V42" i="1"/>
  <c r="V54" i="1" s="1"/>
  <c r="U42" i="1"/>
  <c r="U54" i="1" s="1"/>
  <c r="T42" i="1"/>
  <c r="T54" i="1" s="1"/>
  <c r="S42" i="1"/>
  <c r="S54" i="1" s="1"/>
  <c r="R42" i="1"/>
  <c r="R54" i="1" s="1"/>
  <c r="Q42" i="1"/>
  <c r="Q54" i="1" s="1"/>
  <c r="P42" i="1"/>
  <c r="P54" i="1" s="1"/>
  <c r="O42" i="1"/>
  <c r="O54" i="1" s="1"/>
  <c r="N42" i="1"/>
  <c r="N54" i="1" s="1"/>
  <c r="M42" i="1"/>
  <c r="M54" i="1" s="1"/>
  <c r="L42" i="1"/>
  <c r="L54" i="1" s="1"/>
  <c r="K42" i="1"/>
  <c r="K54" i="1" s="1"/>
  <c r="J42" i="1"/>
  <c r="J54" i="1" s="1"/>
  <c r="I42" i="1"/>
  <c r="I54" i="1" s="1"/>
  <c r="H42" i="1"/>
  <c r="H54" i="1" s="1"/>
  <c r="G42" i="1"/>
  <c r="G54" i="1" s="1"/>
  <c r="D54" i="1" s="1"/>
  <c r="F42" i="1"/>
  <c r="F54" i="1" s="1"/>
  <c r="C54" i="1" s="1"/>
  <c r="C42" i="1"/>
  <c r="D41" i="1"/>
  <c r="C41" i="1"/>
  <c r="AD41" i="1" s="1"/>
  <c r="N40" i="1"/>
  <c r="D40" i="1"/>
  <c r="E40" i="1" s="1"/>
  <c r="C40" i="1"/>
  <c r="AD40" i="1" s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D38" i="1" s="1"/>
  <c r="E38" i="1" s="1"/>
  <c r="F38" i="1"/>
  <c r="C38" i="1"/>
  <c r="AD38" i="1" s="1"/>
  <c r="D37" i="1"/>
  <c r="C37" i="1"/>
  <c r="E37" i="1" s="1"/>
  <c r="D36" i="1"/>
  <c r="E36" i="1" s="1"/>
  <c r="C36" i="1"/>
  <c r="AD36" i="1" s="1"/>
  <c r="D35" i="1"/>
  <c r="C35" i="1"/>
  <c r="AD35" i="1" s="1"/>
  <c r="D34" i="1"/>
  <c r="E34" i="1" s="1"/>
  <c r="C34" i="1"/>
  <c r="AD34" i="1" s="1"/>
  <c r="AC33" i="1"/>
  <c r="V33" i="1"/>
  <c r="C33" i="1" s="1"/>
  <c r="AD33" i="1" s="1"/>
  <c r="D33" i="1"/>
  <c r="V32" i="1"/>
  <c r="D32" i="1"/>
  <c r="E32" i="1" s="1"/>
  <c r="C32" i="1"/>
  <c r="AD32" i="1" s="1"/>
  <c r="D31" i="1"/>
  <c r="C31" i="1"/>
  <c r="AD31" i="1" s="1"/>
  <c r="AC30" i="1"/>
  <c r="AB30" i="1"/>
  <c r="V30" i="1"/>
  <c r="D30" i="1"/>
  <c r="E30" i="1" s="1"/>
  <c r="C30" i="1"/>
  <c r="AD30" i="1" s="1"/>
  <c r="D29" i="1"/>
  <c r="E29" i="1" s="1"/>
  <c r="C29" i="1"/>
  <c r="AD29" i="1" s="1"/>
  <c r="D28" i="1"/>
  <c r="C28" i="1"/>
  <c r="AD28" i="1" s="1"/>
  <c r="D27" i="1"/>
  <c r="C27" i="1"/>
  <c r="AD27" i="1" s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D25" i="1" s="1"/>
  <c r="E25" i="1" s="1"/>
  <c r="F25" i="1"/>
  <c r="C25" i="1"/>
  <c r="AD25" i="1" s="1"/>
  <c r="D24" i="1"/>
  <c r="E24" i="1" s="1"/>
  <c r="C24" i="1"/>
  <c r="AD24" i="1" s="1"/>
  <c r="D23" i="1"/>
  <c r="E23" i="1" s="1"/>
  <c r="C23" i="1"/>
  <c r="AD23" i="1" s="1"/>
  <c r="D22" i="1"/>
  <c r="C22" i="1"/>
  <c r="AD22" i="1" s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E20" i="1" s="1"/>
  <c r="C20" i="1"/>
  <c r="AD20" i="1" s="1"/>
  <c r="D19" i="1"/>
  <c r="E19" i="1" s="1"/>
  <c r="C19" i="1"/>
  <c r="AD19" i="1" s="1"/>
  <c r="D18" i="1"/>
  <c r="C18" i="1"/>
  <c r="AD18" i="1" s="1"/>
  <c r="P17" i="1"/>
  <c r="D17" i="1"/>
  <c r="E17" i="1" s="1"/>
  <c r="C17" i="1"/>
  <c r="AD17" i="1" s="1"/>
  <c r="N16" i="1"/>
  <c r="D16" i="1"/>
  <c r="E16" i="1" s="1"/>
  <c r="C16" i="1"/>
  <c r="AD16" i="1" s="1"/>
  <c r="AD15" i="1"/>
  <c r="AC14" i="1"/>
  <c r="X14" i="1"/>
  <c r="P14" i="1"/>
  <c r="C14" i="1" s="1"/>
  <c r="AD14" i="1" s="1"/>
  <c r="D14" i="1"/>
  <c r="AC13" i="1"/>
  <c r="AB13" i="1"/>
  <c r="AA13" i="1"/>
  <c r="Z13" i="1"/>
  <c r="W13" i="1"/>
  <c r="Q13" i="1"/>
  <c r="D13" i="1" s="1"/>
  <c r="E13" i="1" s="1"/>
  <c r="M13" i="1"/>
  <c r="C13" i="1"/>
  <c r="AD13" i="1" s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D11" i="1" s="1"/>
  <c r="E11" i="1" s="1"/>
  <c r="F11" i="1"/>
  <c r="C11" i="1"/>
  <c r="D10" i="1"/>
  <c r="E10" i="1" s="1"/>
  <c r="C10" i="1"/>
  <c r="AD10" i="1" s="1"/>
  <c r="D9" i="1"/>
  <c r="E9" i="1" s="1"/>
  <c r="C9" i="1"/>
  <c r="AD9" i="1" s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D7" i="1" s="1"/>
  <c r="E7" i="1" s="1"/>
  <c r="F7" i="1"/>
  <c r="C7" i="1"/>
  <c r="AD7" i="1" s="1"/>
  <c r="E14" i="1" l="1"/>
  <c r="E33" i="1"/>
  <c r="AD11" i="1"/>
  <c r="AD42" i="1"/>
  <c r="AD54" i="1" s="1"/>
  <c r="E54" i="1"/>
  <c r="AD37" i="1"/>
  <c r="D42" i="1"/>
  <c r="E42" i="1" s="1"/>
</calcChain>
</file>

<file path=xl/sharedStrings.xml><?xml version="1.0" encoding="utf-8"?>
<sst xmlns="http://schemas.openxmlformats.org/spreadsheetml/2006/main" count="127" uniqueCount="98">
  <si>
    <t>Звіт про використання бюджетних коштів за січень- вересень 2016 року</t>
  </si>
  <si>
    <t>КП "Затишне місто"</t>
  </si>
  <si>
    <t>БЮДЖЕТ ЗА 12 місяців 2016р..</t>
  </si>
  <si>
    <t>№ з/п</t>
  </si>
  <si>
    <t>Назва видатків, об"єктів</t>
  </si>
  <si>
    <t>Разом за 2016 рік</t>
  </si>
  <si>
    <t>січень-грудень 2016 року</t>
  </si>
  <si>
    <t>залишок</t>
  </si>
  <si>
    <t>план</t>
  </si>
  <si>
    <t>виконано</t>
  </si>
  <si>
    <t>% виконання</t>
  </si>
  <si>
    <t>Видатки (благоустрій)-всього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</si>
  <si>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</si>
  <si>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</si>
  <si>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</si>
  <si>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</si>
  <si>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</si>
  <si>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</si>
  <si>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</si>
  <si>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</si>
  <si>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</si>
  <si>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</si>
  <si>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</si>
  <si>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</si>
  <si>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</si>
  <si>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</si>
  <si>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</si>
  <si>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</si>
  <si>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</si>
  <si>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</si>
  <si>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</si>
  <si>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</si>
  <si>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</si>
  <si>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>інші (придбання елементів для дитячих майданчиків)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</si>
  <si>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</si>
  <si>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</si>
  <si>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</si>
  <si>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</si>
  <si>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</si>
  <si>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</si>
  <si>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</si>
  <si>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</si>
  <si>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</si>
  <si>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</si>
  <si>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</si>
  <si>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відсотки банку</t>
  </si>
  <si>
    <t>1.5.2</t>
  </si>
  <si>
    <t>послуги зв"язку, інтернет</t>
  </si>
  <si>
    <t>1.5.3</t>
  </si>
  <si>
    <t>автопослуги</t>
  </si>
  <si>
    <t>1.5.4</t>
  </si>
  <si>
    <t xml:space="preserve">інші послуги (крупні суми розшифрувати) </t>
  </si>
  <si>
    <t>1.5.5</t>
  </si>
  <si>
    <t>оренда приміщень</t>
  </si>
  <si>
    <t>1.5.6</t>
  </si>
  <si>
    <t>послуги з вирівнювання профілю доріг (грейдування)</t>
  </si>
  <si>
    <t>1.5.7</t>
  </si>
  <si>
    <t>послуги з охорони (ковальська 47, новорічна ялинка)</t>
  </si>
  <si>
    <t>1.5.8</t>
  </si>
  <si>
    <t>послуги з комп'ютерного обслуговування</t>
  </si>
  <si>
    <t>1.5.9</t>
  </si>
  <si>
    <t>послуги з ветеринарного обслуговування</t>
  </si>
  <si>
    <t>1.5.10</t>
  </si>
  <si>
    <t>послуги з благоустрою територій (Воронин С.А.)</t>
  </si>
  <si>
    <t>1.5.11</t>
  </si>
  <si>
    <t>приєднання до електричних мереж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</si>
  <si>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</si>
  <si>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</si>
  <si>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</si>
  <si>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</si>
  <si>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</si>
  <si>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</si>
  <si>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</si>
  <si>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</t>
  </si>
  <si>
    <t>2.1</t>
  </si>
  <si>
    <t>обладнання для утримання притулку</t>
  </si>
  <si>
    <t>2.2</t>
  </si>
  <si>
    <t>флагшток</t>
  </si>
  <si>
    <t>2.3</t>
  </si>
  <si>
    <t>придбання кущорізів</t>
  </si>
  <si>
    <t>2.4</t>
  </si>
  <si>
    <t>2.5</t>
  </si>
  <si>
    <t>Придбання віброплити</t>
  </si>
  <si>
    <t>2.6</t>
  </si>
  <si>
    <t>Придбання газонокосарок</t>
  </si>
  <si>
    <t>2.7</t>
  </si>
  <si>
    <t>придбання бензопил</t>
  </si>
  <si>
    <t>2.8</t>
  </si>
  <si>
    <t>придбання воздуходувки</t>
  </si>
  <si>
    <t>2.9</t>
  </si>
  <si>
    <t>Придбання розкидувача піску</t>
  </si>
  <si>
    <t>2.10</t>
  </si>
  <si>
    <t>Придбання зелених насаджень</t>
  </si>
  <si>
    <t>ВСЬОГО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</si>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</sst>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justify" vertical="center"/>
    </xf>
    <xf numFmtId="164" fontId="3" fillId="2" borderId="2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2" xfId="0" applyFont="1" applyFill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0" xfId="0" applyFont="1" applyFill="1"/>
    <xf numFmtId="0" fontId="3" fillId="0" borderId="2" xfId="0" applyFont="1" applyBorder="1"/>
    <xf numFmtId="0" fontId="6" fillId="0" borderId="0" xfId="0" applyFont="1"/>
    <xf numFmtId="0" fontId="3" fillId="3" borderId="2" xfId="0" applyFont="1" applyFill="1" applyBorder="1" applyAlignment="1">
      <alignment horizontal="justify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49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left" wrapText="1" shrinkToFit="1"/>
    </xf>
    <xf numFmtId="49" fontId="0" fillId="0" borderId="0" xfId="0" applyNumberFormat="1" applyFont="1"/>
    <xf numFmtId="0" fontId="3" fillId="0" borderId="0" xfId="0" applyFont="1" applyFill="1"/>
    <xf numFmtId="0" fontId="3" fillId="0" borderId="0" xfId="0" applyFont="1"/>
    <xf numFmtId="49" fontId="3" fillId="0" borderId="0" xfId="0" applyNumberFormat="1" applyFont="1" applyFill="1"/>
    <xf numFmtId="0" fontId="7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tabSelected="1" showWhiteSpace="0" view="pageLayout" topLeftCell="B28" zoomScale="70" zoomScaleNormal="100" zoomScalePageLayoutView="70" workbookViewId="0">
      <selection activeCell="K33" sqref="K33:K34"/>
    </sheetView>
  </sheetViews>
  <sheetFormatPr defaultRowHeight="18.75" x14ac:dyDescent="0.3"/>
  <cols>
    <col min="1" max="1" width="8.85546875" style="46" customWidth="1"/>
    <col min="2" max="2" width="67.710937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140625" style="2" customWidth="1"/>
    <col min="7" max="7" width="12.28515625" style="2" customWidth="1"/>
    <col min="8" max="8" width="9.140625" style="2" customWidth="1"/>
    <col min="9" max="9" width="12.28515625" style="2" customWidth="1"/>
    <col min="10" max="10" width="9.140625" style="2" customWidth="1"/>
    <col min="11" max="11" width="12.28515625" style="2" customWidth="1"/>
    <col min="12" max="12" width="9.140625" style="2" customWidth="1"/>
    <col min="13" max="13" width="12.28515625" style="2" customWidth="1"/>
    <col min="14" max="14" width="9.140625" style="2" customWidth="1"/>
    <col min="15" max="15" width="12.28515625" style="2" customWidth="1"/>
    <col min="16" max="16" width="9.140625" style="2" customWidth="1"/>
    <col min="17" max="17" width="12.28515625" style="2" customWidth="1"/>
    <col min="18" max="18" width="10.42578125" style="2" customWidth="1"/>
    <col min="19" max="19" width="12.28515625" style="2" customWidth="1"/>
    <col min="20" max="20" width="10.85546875" style="2" customWidth="1"/>
    <col min="21" max="21" width="12.28515625" style="2" customWidth="1"/>
    <col min="22" max="22" width="9.85546875" style="2" customWidth="1"/>
    <col min="23" max="29" width="12.28515625" style="2" customWidth="1"/>
    <col min="30" max="30" width="13.28515625" style="48" customWidth="1"/>
    <col min="31" max="16384" width="9.140625" style="2"/>
  </cols>
  <sheetData>
    <row r="1" spans="1:3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8.7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7.25" customHeight="1" x14ac:dyDescent="0.2">
      <c r="A4" s="5" t="s">
        <v>3</v>
      </c>
      <c r="B4" s="6" t="s">
        <v>4</v>
      </c>
      <c r="C4" s="7" t="s">
        <v>5</v>
      </c>
      <c r="D4" s="8"/>
      <c r="E4" s="9"/>
      <c r="F4" s="10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2"/>
      <c r="AD4" s="13" t="s">
        <v>7</v>
      </c>
    </row>
    <row r="5" spans="1:30" ht="18.75" customHeight="1" x14ac:dyDescent="0.2">
      <c r="A5" s="5"/>
      <c r="B5" s="6"/>
      <c r="C5" s="14"/>
      <c r="D5" s="15"/>
      <c r="E5" s="16"/>
      <c r="F5" s="10">
        <v>1</v>
      </c>
      <c r="G5" s="12"/>
      <c r="H5" s="17">
        <v>2</v>
      </c>
      <c r="I5" s="18"/>
      <c r="J5" s="10">
        <v>3</v>
      </c>
      <c r="K5" s="12"/>
      <c r="L5" s="10">
        <v>4</v>
      </c>
      <c r="M5" s="12"/>
      <c r="N5" s="10">
        <v>5</v>
      </c>
      <c r="O5" s="12"/>
      <c r="P5" s="10">
        <v>6</v>
      </c>
      <c r="Q5" s="12"/>
      <c r="R5" s="10">
        <v>7</v>
      </c>
      <c r="S5" s="12"/>
      <c r="T5" s="10">
        <v>8</v>
      </c>
      <c r="U5" s="12"/>
      <c r="V5" s="10">
        <v>9</v>
      </c>
      <c r="W5" s="12"/>
      <c r="X5" s="10">
        <v>10</v>
      </c>
      <c r="Y5" s="12"/>
      <c r="Z5" s="10">
        <v>11</v>
      </c>
      <c r="AA5" s="12"/>
      <c r="AB5" s="10">
        <v>12</v>
      </c>
      <c r="AC5" s="12"/>
      <c r="AD5" s="19"/>
    </row>
    <row r="6" spans="1:30" ht="32.25" customHeight="1" x14ac:dyDescent="0.2">
      <c r="A6" s="5"/>
      <c r="B6" s="6"/>
      <c r="C6" s="20" t="s">
        <v>8</v>
      </c>
      <c r="D6" s="20" t="s">
        <v>9</v>
      </c>
      <c r="E6" s="21" t="s">
        <v>10</v>
      </c>
      <c r="F6" s="22" t="s">
        <v>8</v>
      </c>
      <c r="G6" s="22" t="s">
        <v>9</v>
      </c>
      <c r="H6" s="22" t="s">
        <v>8</v>
      </c>
      <c r="I6" s="22" t="s">
        <v>9</v>
      </c>
      <c r="J6" s="22" t="s">
        <v>8</v>
      </c>
      <c r="K6" s="22" t="s">
        <v>9</v>
      </c>
      <c r="L6" s="22" t="s">
        <v>8</v>
      </c>
      <c r="M6" s="22" t="s">
        <v>9</v>
      </c>
      <c r="N6" s="22" t="s">
        <v>8</v>
      </c>
      <c r="O6" s="22" t="s">
        <v>9</v>
      </c>
      <c r="P6" s="22" t="s">
        <v>8</v>
      </c>
      <c r="Q6" s="22" t="s">
        <v>9</v>
      </c>
      <c r="R6" s="22" t="s">
        <v>8</v>
      </c>
      <c r="S6" s="22" t="s">
        <v>9</v>
      </c>
      <c r="T6" s="22" t="s">
        <v>8</v>
      </c>
      <c r="U6" s="22" t="s">
        <v>9</v>
      </c>
      <c r="V6" s="22" t="s">
        <v>8</v>
      </c>
      <c r="W6" s="22" t="s">
        <v>9</v>
      </c>
      <c r="X6" s="22" t="s">
        <v>8</v>
      </c>
      <c r="Y6" s="22" t="s">
        <v>9</v>
      </c>
      <c r="Z6" s="22" t="s">
        <v>8</v>
      </c>
      <c r="AA6" s="22" t="s">
        <v>9</v>
      </c>
      <c r="AB6" s="22" t="s">
        <v>8</v>
      </c>
      <c r="AC6" s="22" t="s">
        <v>9</v>
      </c>
      <c r="AD6" s="23"/>
    </row>
    <row r="7" spans="1:30" x14ac:dyDescent="0.2">
      <c r="A7" s="24">
        <v>1</v>
      </c>
      <c r="B7" s="25" t="s">
        <v>11</v>
      </c>
      <c r="C7" s="26">
        <f t="shared" ref="C7:D7" si="0">F7+H7+J7+L7+N7+P7+R7+T7+V7+X7+Z7+AB7</f>
        <v>11706.1</v>
      </c>
      <c r="D7" s="26">
        <f t="shared" si="0"/>
        <v>11591.899999999998</v>
      </c>
      <c r="E7" s="26">
        <f>D7/C7%</f>
        <v>99.024440249100877</v>
      </c>
      <c r="F7" s="27">
        <f>F9+F10+F11+F20+F25+F38</f>
        <v>723.9</v>
      </c>
      <c r="G7" s="27">
        <f>G9+G10+G11+G20+G25+G38</f>
        <v>402.2</v>
      </c>
      <c r="H7" s="27">
        <f>H9+H10+H11+H20+H25+H38</f>
        <v>722.8</v>
      </c>
      <c r="I7" s="27">
        <f>I9+I10+I11+I20+I25+I38</f>
        <v>806.00000000000011</v>
      </c>
      <c r="J7" s="27">
        <f>J9+J10+J11+J20+J25+J38</f>
        <v>785.5</v>
      </c>
      <c r="K7" s="27">
        <f>K9+K10+K11+K20+K25+K38</f>
        <v>580.5</v>
      </c>
      <c r="L7" s="27">
        <f>L9+L10+L11+L20+L25+L38</f>
        <v>888.4</v>
      </c>
      <c r="M7" s="27">
        <f>M9+M10+M11+M20+M25+M38</f>
        <v>870.69999999999993</v>
      </c>
      <c r="N7" s="27">
        <f>N9+N10+N11+N20+N25+N38</f>
        <v>714.7</v>
      </c>
      <c r="O7" s="27">
        <f>O9+O10+O11+O20+O25+O38</f>
        <v>691.40000000000009</v>
      </c>
      <c r="P7" s="27">
        <f>P9+P10+P11+P20+P25+P38</f>
        <v>882.10000000000014</v>
      </c>
      <c r="Q7" s="27">
        <f>Q9+Q10+Q11+Q20+Q25+Q38</f>
        <v>811.5</v>
      </c>
      <c r="R7" s="28">
        <f>R9+R10+R11+R20+R25+R38</f>
        <v>879</v>
      </c>
      <c r="S7" s="27">
        <f>S9+S10+S11+S20+S25+S38</f>
        <v>520.59999999999991</v>
      </c>
      <c r="T7" s="27">
        <f>T9+T10+T11+T20+T25+T38</f>
        <v>965.7</v>
      </c>
      <c r="U7" s="27">
        <f>U9+U10+U11+U20+U25+U38</f>
        <v>1112.7</v>
      </c>
      <c r="V7" s="27">
        <f>V9+V10+V11+V20+V25+V38</f>
        <v>2805.2000000000003</v>
      </c>
      <c r="W7" s="27">
        <f>W9+W10+W11+W20+W25+W38</f>
        <v>1233.3</v>
      </c>
      <c r="X7" s="27">
        <f>X9+X10+X11+X20+X25+X38</f>
        <v>776.5</v>
      </c>
      <c r="Y7" s="27">
        <f>Y9+Y10+Y11+Y20+Y25+Y38</f>
        <v>554.40000000000009</v>
      </c>
      <c r="Z7" s="27">
        <f>Z9+Z10+Z11+Z20+Z25+Z38</f>
        <v>812</v>
      </c>
      <c r="AA7" s="27">
        <f>AA9+AA10+AA11+AA20+AA25+AA38</f>
        <v>924.5</v>
      </c>
      <c r="AB7" s="27">
        <f>AB9+AB10+AB11+AB20+AB25+AB38</f>
        <v>750.3</v>
      </c>
      <c r="AC7" s="27">
        <f>AC9+AC10+AC11+AC20+AC25+AC38</f>
        <v>3084.0999999999995</v>
      </c>
      <c r="AD7" s="29">
        <f>C7-D7</f>
        <v>114.20000000000255</v>
      </c>
    </row>
    <row r="8" spans="1:30" x14ac:dyDescent="0.2">
      <c r="A8" s="30"/>
      <c r="B8" s="31" t="s">
        <v>12</v>
      </c>
      <c r="C8" s="26"/>
      <c r="D8" s="26"/>
      <c r="E8" s="26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29"/>
    </row>
    <row r="9" spans="1:30" x14ac:dyDescent="0.2">
      <c r="A9" s="30" t="s">
        <v>13</v>
      </c>
      <c r="B9" s="33" t="s">
        <v>14</v>
      </c>
      <c r="C9" s="26">
        <f>F9+H9+J9+L9+N9+P9+R9+T9+V9+X9+Z9+AB9</f>
        <v>4759.0999999999995</v>
      </c>
      <c r="D9" s="26">
        <f>G9+I9+K9+M9+O9+Q9+S9+U9+W9+Y9+AA9+AC9</f>
        <v>4758.8999999999987</v>
      </c>
      <c r="E9" s="26">
        <f t="shared" ref="E9:E54" si="1">D9/C9%</f>
        <v>99.995797524742059</v>
      </c>
      <c r="F9" s="32">
        <v>344.3</v>
      </c>
      <c r="G9" s="32">
        <v>219.5</v>
      </c>
      <c r="H9" s="32">
        <v>395.5</v>
      </c>
      <c r="I9" s="32">
        <v>401</v>
      </c>
      <c r="J9" s="32">
        <v>360.2</v>
      </c>
      <c r="K9" s="32">
        <v>381.9</v>
      </c>
      <c r="L9" s="32">
        <v>330.8</v>
      </c>
      <c r="M9" s="32">
        <v>377.7</v>
      </c>
      <c r="N9" s="32">
        <v>388.3</v>
      </c>
      <c r="O9" s="32">
        <v>321.7</v>
      </c>
      <c r="P9" s="32">
        <v>382.1</v>
      </c>
      <c r="Q9" s="32">
        <v>436.9</v>
      </c>
      <c r="R9" s="32">
        <v>375.2</v>
      </c>
      <c r="S9" s="32">
        <v>335.2</v>
      </c>
      <c r="T9" s="32">
        <v>419.4</v>
      </c>
      <c r="U9" s="32">
        <v>403.2</v>
      </c>
      <c r="V9" s="32">
        <v>665.1</v>
      </c>
      <c r="W9" s="32">
        <v>367.2</v>
      </c>
      <c r="X9" s="32">
        <v>370.2</v>
      </c>
      <c r="Y9" s="32">
        <v>370.7</v>
      </c>
      <c r="Z9" s="32">
        <v>441.2</v>
      </c>
      <c r="AA9" s="32">
        <v>417.2</v>
      </c>
      <c r="AB9" s="32">
        <v>286.8</v>
      </c>
      <c r="AC9" s="32">
        <v>726.7</v>
      </c>
      <c r="AD9" s="34">
        <f>C9-D9</f>
        <v>0.2000000000007276</v>
      </c>
    </row>
    <row r="10" spans="1:30" x14ac:dyDescent="0.2">
      <c r="A10" s="30" t="s">
        <v>15</v>
      </c>
      <c r="B10" s="33" t="s">
        <v>16</v>
      </c>
      <c r="C10" s="26">
        <f t="shared" ref="C10:D54" si="2">F10+H10+J10+L10+N10+P10+R10+T10+V10+X10+Z10+AB10</f>
        <v>1049.5999999999999</v>
      </c>
      <c r="D10" s="26">
        <f t="shared" si="2"/>
        <v>1049.6000000000001</v>
      </c>
      <c r="E10" s="26">
        <f t="shared" si="1"/>
        <v>100.00000000000003</v>
      </c>
      <c r="F10" s="32">
        <v>137</v>
      </c>
      <c r="G10" s="32">
        <v>55.8</v>
      </c>
      <c r="H10" s="32">
        <v>27.9</v>
      </c>
      <c r="I10" s="32">
        <v>83.3</v>
      </c>
      <c r="J10" s="32">
        <v>79.3</v>
      </c>
      <c r="K10" s="32">
        <v>79</v>
      </c>
      <c r="L10" s="32">
        <v>66.3</v>
      </c>
      <c r="M10" s="32">
        <v>78.2</v>
      </c>
      <c r="N10" s="32">
        <v>85.4</v>
      </c>
      <c r="O10" s="32">
        <v>65</v>
      </c>
      <c r="P10" s="32">
        <v>75.3</v>
      </c>
      <c r="Q10" s="32">
        <v>91.1</v>
      </c>
      <c r="R10" s="32">
        <v>82.5</v>
      </c>
      <c r="S10" s="32">
        <v>67.599999999999994</v>
      </c>
      <c r="T10" s="32">
        <v>70</v>
      </c>
      <c r="U10" s="32">
        <v>84.2</v>
      </c>
      <c r="V10" s="32">
        <v>146.30000000000001</v>
      </c>
      <c r="W10" s="32">
        <v>76.7</v>
      </c>
      <c r="X10" s="32">
        <v>81.400000000000006</v>
      </c>
      <c r="Y10" s="32">
        <v>79.900000000000006</v>
      </c>
      <c r="Z10" s="32">
        <v>97</v>
      </c>
      <c r="AA10" s="32">
        <v>87.5</v>
      </c>
      <c r="AB10" s="32">
        <v>101.2</v>
      </c>
      <c r="AC10" s="32">
        <v>201.3</v>
      </c>
      <c r="AD10" s="34">
        <f>C10-D10</f>
        <v>0</v>
      </c>
    </row>
    <row r="11" spans="1:30" x14ac:dyDescent="0.2">
      <c r="A11" s="30" t="s">
        <v>17</v>
      </c>
      <c r="B11" s="31" t="s">
        <v>18</v>
      </c>
      <c r="C11" s="26">
        <f t="shared" si="2"/>
        <v>4029.6</v>
      </c>
      <c r="D11" s="26">
        <f t="shared" si="2"/>
        <v>3931.1000000000004</v>
      </c>
      <c r="E11" s="26">
        <f t="shared" si="1"/>
        <v>97.55558864403416</v>
      </c>
      <c r="F11" s="32">
        <f t="shared" ref="F11:R11" si="3">SUM(F12:F19)</f>
        <v>127.5</v>
      </c>
      <c r="G11" s="32">
        <f t="shared" si="3"/>
        <v>96.7</v>
      </c>
      <c r="H11" s="32">
        <f t="shared" si="3"/>
        <v>187.5</v>
      </c>
      <c r="I11" s="32">
        <f t="shared" si="3"/>
        <v>193.9</v>
      </c>
      <c r="J11" s="32">
        <f>SUM(J12:J19)</f>
        <v>154.5</v>
      </c>
      <c r="K11" s="32">
        <f t="shared" si="3"/>
        <v>10.4</v>
      </c>
      <c r="L11" s="32">
        <f t="shared" si="3"/>
        <v>335.5</v>
      </c>
      <c r="M11" s="32">
        <f t="shared" si="3"/>
        <v>294.40000000000003</v>
      </c>
      <c r="N11" s="32">
        <f t="shared" si="3"/>
        <v>148</v>
      </c>
      <c r="O11" s="32">
        <f t="shared" si="3"/>
        <v>228.5</v>
      </c>
      <c r="P11" s="32">
        <f t="shared" si="3"/>
        <v>369.5</v>
      </c>
      <c r="Q11" s="32">
        <f t="shared" si="3"/>
        <v>183.7</v>
      </c>
      <c r="R11" s="32">
        <f t="shared" si="3"/>
        <v>314.5</v>
      </c>
      <c r="S11" s="32">
        <f>SUM(S12:S19)</f>
        <v>106.6</v>
      </c>
      <c r="T11" s="32">
        <f>SUM(T12:T19)</f>
        <v>321.10000000000002</v>
      </c>
      <c r="U11" s="32">
        <f>SUM(U12:U19)</f>
        <v>505.5</v>
      </c>
      <c r="V11" s="32">
        <f>SUM(V12:V19)</f>
        <v>1535.1000000000001</v>
      </c>
      <c r="W11" s="32">
        <f>SUM(W12:W19)</f>
        <v>585.6</v>
      </c>
      <c r="X11" s="32">
        <f t="shared" ref="X11:AC11" si="4">SUM(X12:X19)</f>
        <v>216</v>
      </c>
      <c r="Y11" s="32">
        <f t="shared" si="4"/>
        <v>41.3</v>
      </c>
      <c r="Z11" s="32">
        <f t="shared" si="4"/>
        <v>145.9</v>
      </c>
      <c r="AA11" s="32">
        <f t="shared" si="4"/>
        <v>243.5</v>
      </c>
      <c r="AB11" s="32">
        <f t="shared" si="4"/>
        <v>174.5</v>
      </c>
      <c r="AC11" s="32">
        <f t="shared" si="4"/>
        <v>1441.0000000000002</v>
      </c>
      <c r="AD11" s="29">
        <f>C11-D11</f>
        <v>98.499999999999545</v>
      </c>
    </row>
    <row r="12" spans="1:30" x14ac:dyDescent="0.2">
      <c r="A12" s="30"/>
      <c r="B12" s="31" t="s">
        <v>19</v>
      </c>
      <c r="C12" s="26"/>
      <c r="D12" s="26"/>
      <c r="E12" s="26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29"/>
    </row>
    <row r="13" spans="1:30" x14ac:dyDescent="0.2">
      <c r="A13" s="30" t="s">
        <v>20</v>
      </c>
      <c r="B13" s="31" t="s">
        <v>21</v>
      </c>
      <c r="C13" s="26">
        <f t="shared" si="2"/>
        <v>2953.6</v>
      </c>
      <c r="D13" s="26">
        <f t="shared" si="2"/>
        <v>2953.2</v>
      </c>
      <c r="E13" s="26">
        <f t="shared" si="1"/>
        <v>99.986457204767063</v>
      </c>
      <c r="F13" s="32">
        <v>97.5</v>
      </c>
      <c r="G13" s="32">
        <v>96.7</v>
      </c>
      <c r="H13" s="32">
        <v>97.5</v>
      </c>
      <c r="I13" s="32">
        <v>89.2</v>
      </c>
      <c r="J13" s="32">
        <v>97.5</v>
      </c>
      <c r="K13" s="32"/>
      <c r="L13" s="32">
        <v>147.5</v>
      </c>
      <c r="M13" s="32">
        <f>201.8+0.9</f>
        <v>202.70000000000002</v>
      </c>
      <c r="N13" s="32">
        <v>98</v>
      </c>
      <c r="O13" s="32">
        <v>146.80000000000001</v>
      </c>
      <c r="P13" s="32">
        <v>113.7</v>
      </c>
      <c r="Q13" s="32">
        <f>96.8+8</f>
        <v>104.8</v>
      </c>
      <c r="R13" s="32">
        <v>308.5</v>
      </c>
      <c r="S13" s="32">
        <v>95.3</v>
      </c>
      <c r="T13" s="32">
        <v>314.5</v>
      </c>
      <c r="U13" s="32">
        <v>356.2</v>
      </c>
      <c r="V13" s="32">
        <v>1363</v>
      </c>
      <c r="W13" s="32">
        <f>498.7+15</f>
        <v>513.70000000000005</v>
      </c>
      <c r="X13" s="32">
        <v>105</v>
      </c>
      <c r="Y13" s="32">
        <v>2.2999999999999998</v>
      </c>
      <c r="Z13" s="32">
        <f>81.8+23.6</f>
        <v>105.4</v>
      </c>
      <c r="AA13" s="32">
        <f>91.4+23.7</f>
        <v>115.10000000000001</v>
      </c>
      <c r="AB13" s="32">
        <f>96.1+9.4</f>
        <v>105.5</v>
      </c>
      <c r="AC13" s="32">
        <f>1220.5+9.9</f>
        <v>1230.4000000000001</v>
      </c>
      <c r="AD13" s="26">
        <f>C13-D13</f>
        <v>0.40000000000009095</v>
      </c>
    </row>
    <row r="14" spans="1:30" x14ac:dyDescent="0.2">
      <c r="A14" s="30" t="s">
        <v>22</v>
      </c>
      <c r="B14" s="31" t="s">
        <v>23</v>
      </c>
      <c r="C14" s="26">
        <f>F14+H14+J14+L14+N14+P14+R14+T14+V14+X14+Z14+AB14</f>
        <v>739.2</v>
      </c>
      <c r="D14" s="26">
        <f t="shared" si="2"/>
        <v>641.09999999999991</v>
      </c>
      <c r="E14" s="26">
        <f t="shared" si="1"/>
        <v>86.728896103896091</v>
      </c>
      <c r="F14" s="32">
        <v>24</v>
      </c>
      <c r="G14" s="32"/>
      <c r="H14" s="32">
        <v>84</v>
      </c>
      <c r="I14" s="32">
        <v>104.7</v>
      </c>
      <c r="J14" s="32">
        <v>51</v>
      </c>
      <c r="K14" s="32">
        <v>10.4</v>
      </c>
      <c r="L14" s="32">
        <v>182</v>
      </c>
      <c r="M14" s="32">
        <v>81.7</v>
      </c>
      <c r="N14" s="32">
        <v>24</v>
      </c>
      <c r="O14" s="32">
        <v>42.2</v>
      </c>
      <c r="P14" s="32">
        <f>25.8+91.1+90+17.9</f>
        <v>224.79999999999998</v>
      </c>
      <c r="Q14" s="32">
        <v>47.4</v>
      </c>
      <c r="R14" s="32">
        <v>6</v>
      </c>
      <c r="S14" s="32">
        <v>11.3</v>
      </c>
      <c r="T14" s="32">
        <v>2.6</v>
      </c>
      <c r="U14" s="32">
        <v>148.30000000000001</v>
      </c>
      <c r="V14" s="32">
        <v>91.2</v>
      </c>
      <c r="W14" s="32">
        <v>29.1</v>
      </c>
      <c r="X14" s="32">
        <f>103-73.9</f>
        <v>29.099999999999994</v>
      </c>
      <c r="Y14" s="32">
        <v>2</v>
      </c>
      <c r="Z14" s="32">
        <v>20.5</v>
      </c>
      <c r="AA14" s="32">
        <v>97.8</v>
      </c>
      <c r="AB14" s="32"/>
      <c r="AC14" s="32">
        <f>189.2-103.1-19.9</f>
        <v>66.199999999999989</v>
      </c>
      <c r="AD14" s="29">
        <f t="shared" ref="AD14:AD20" si="5">C14-D14</f>
        <v>98.100000000000136</v>
      </c>
    </row>
    <row r="15" spans="1:30" x14ac:dyDescent="0.2">
      <c r="A15" s="30" t="s">
        <v>24</v>
      </c>
      <c r="B15" s="31" t="s">
        <v>25</v>
      </c>
      <c r="C15" s="26"/>
      <c r="D15" s="26"/>
      <c r="E15" s="26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29">
        <f t="shared" si="5"/>
        <v>0</v>
      </c>
    </row>
    <row r="16" spans="1:30" x14ac:dyDescent="0.2">
      <c r="A16" s="30" t="s">
        <v>26</v>
      </c>
      <c r="B16" s="31" t="s">
        <v>27</v>
      </c>
      <c r="C16" s="26">
        <f t="shared" si="2"/>
        <v>213.8</v>
      </c>
      <c r="D16" s="26">
        <f t="shared" si="2"/>
        <v>213.8</v>
      </c>
      <c r="E16" s="26">
        <f t="shared" si="1"/>
        <v>100.00000000000001</v>
      </c>
      <c r="F16" s="32">
        <v>6</v>
      </c>
      <c r="G16" s="32"/>
      <c r="H16" s="32">
        <v>6</v>
      </c>
      <c r="I16" s="32"/>
      <c r="J16" s="32">
        <v>6</v>
      </c>
      <c r="K16" s="32"/>
      <c r="L16" s="32">
        <v>6</v>
      </c>
      <c r="M16" s="32">
        <v>10</v>
      </c>
      <c r="N16" s="32">
        <f>6+20</f>
        <v>26</v>
      </c>
      <c r="O16" s="32">
        <v>39.5</v>
      </c>
      <c r="P16" s="32">
        <v>31</v>
      </c>
      <c r="Q16" s="32">
        <v>31.5</v>
      </c>
      <c r="R16" s="32"/>
      <c r="S16" s="32"/>
      <c r="T16" s="32">
        <v>4</v>
      </c>
      <c r="U16" s="32">
        <v>1</v>
      </c>
      <c r="V16" s="32">
        <v>61</v>
      </c>
      <c r="W16" s="32">
        <v>42.8</v>
      </c>
      <c r="X16" s="32">
        <v>8</v>
      </c>
      <c r="Y16" s="32">
        <v>37</v>
      </c>
      <c r="Z16" s="32">
        <v>20</v>
      </c>
      <c r="AA16" s="32">
        <v>30.6</v>
      </c>
      <c r="AB16" s="32">
        <v>39.799999999999997</v>
      </c>
      <c r="AC16" s="32">
        <v>21.4</v>
      </c>
      <c r="AD16" s="29">
        <f t="shared" si="5"/>
        <v>0</v>
      </c>
    </row>
    <row r="17" spans="1:32" x14ac:dyDescent="0.2">
      <c r="A17" s="30" t="s">
        <v>28</v>
      </c>
      <c r="B17" s="31" t="s">
        <v>29</v>
      </c>
      <c r="C17" s="26">
        <f t="shared" si="2"/>
        <v>103.10000000000001</v>
      </c>
      <c r="D17" s="26">
        <f t="shared" si="2"/>
        <v>103.1</v>
      </c>
      <c r="E17" s="26">
        <f t="shared" si="1"/>
        <v>99.999999999999986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2">
        <f>199-91.1-90-17.9</f>
        <v>0</v>
      </c>
      <c r="Q17" s="32"/>
      <c r="R17" s="32"/>
      <c r="S17" s="32"/>
      <c r="T17" s="32"/>
      <c r="U17" s="32"/>
      <c r="V17" s="32"/>
      <c r="W17" s="32"/>
      <c r="X17" s="32">
        <v>73.900000000000006</v>
      </c>
      <c r="Y17" s="32"/>
      <c r="Z17" s="32"/>
      <c r="AA17" s="32"/>
      <c r="AB17" s="32">
        <v>29.2</v>
      </c>
      <c r="AC17" s="32">
        <v>103.1</v>
      </c>
      <c r="AD17" s="29">
        <f t="shared" si="5"/>
        <v>0</v>
      </c>
      <c r="AE17" s="36"/>
      <c r="AF17" s="36"/>
    </row>
    <row r="18" spans="1:32" x14ac:dyDescent="0.2">
      <c r="A18" s="30" t="s">
        <v>30</v>
      </c>
      <c r="B18" s="31" t="s">
        <v>31</v>
      </c>
      <c r="C18" s="26">
        <f t="shared" si="2"/>
        <v>0</v>
      </c>
      <c r="D18" s="26">
        <f t="shared" si="2"/>
        <v>0</v>
      </c>
      <c r="E18" s="26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29">
        <f t="shared" si="5"/>
        <v>0</v>
      </c>
    </row>
    <row r="19" spans="1:32" ht="19.5" customHeight="1" x14ac:dyDescent="0.2">
      <c r="A19" s="30" t="s">
        <v>32</v>
      </c>
      <c r="B19" s="31" t="s">
        <v>33</v>
      </c>
      <c r="C19" s="26">
        <f t="shared" si="2"/>
        <v>19.899999999999999</v>
      </c>
      <c r="D19" s="26">
        <f t="shared" si="2"/>
        <v>19.899999999999999</v>
      </c>
      <c r="E19" s="26">
        <f t="shared" si="1"/>
        <v>100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>
        <v>19.899999999999999</v>
      </c>
      <c r="W19" s="32"/>
      <c r="X19" s="32"/>
      <c r="Y19" s="32"/>
      <c r="Z19" s="32"/>
      <c r="AA19" s="32"/>
      <c r="AB19" s="32"/>
      <c r="AC19" s="32">
        <v>19.899999999999999</v>
      </c>
      <c r="AD19" s="29">
        <f t="shared" si="5"/>
        <v>0</v>
      </c>
    </row>
    <row r="20" spans="1:32" x14ac:dyDescent="0.2">
      <c r="A20" s="30" t="s">
        <v>34</v>
      </c>
      <c r="B20" s="31" t="s">
        <v>35</v>
      </c>
      <c r="C20" s="26">
        <f t="shared" si="2"/>
        <v>248.29999999999998</v>
      </c>
      <c r="D20" s="26">
        <f t="shared" si="2"/>
        <v>248.29999999999998</v>
      </c>
      <c r="E20" s="26">
        <f t="shared" si="1"/>
        <v>100.00000000000001</v>
      </c>
      <c r="F20" s="32">
        <f t="shared" ref="F20:T20" si="6">SUM(F22:F24)</f>
        <v>6.6</v>
      </c>
      <c r="G20" s="32">
        <f t="shared" si="6"/>
        <v>0</v>
      </c>
      <c r="H20" s="32">
        <f t="shared" si="6"/>
        <v>36.5</v>
      </c>
      <c r="I20" s="32">
        <f t="shared" si="6"/>
        <v>41.4</v>
      </c>
      <c r="J20" s="32">
        <f t="shared" si="6"/>
        <v>36.5</v>
      </c>
      <c r="K20" s="32">
        <f t="shared" si="6"/>
        <v>28.8</v>
      </c>
      <c r="L20" s="32">
        <f t="shared" si="6"/>
        <v>21.5</v>
      </c>
      <c r="M20" s="32">
        <f t="shared" si="6"/>
        <v>20.399999999999999</v>
      </c>
      <c r="N20" s="32">
        <f>SUM(N22:N24)</f>
        <v>18.5</v>
      </c>
      <c r="O20" s="32">
        <f t="shared" si="6"/>
        <v>15</v>
      </c>
      <c r="P20" s="32">
        <f t="shared" si="6"/>
        <v>8.5</v>
      </c>
      <c r="Q20" s="32">
        <f t="shared" si="6"/>
        <v>6.8</v>
      </c>
      <c r="R20" s="32">
        <f t="shared" si="6"/>
        <v>7.5</v>
      </c>
      <c r="S20" s="32">
        <f t="shared" si="6"/>
        <v>8.3999999999999986</v>
      </c>
      <c r="T20" s="32">
        <f t="shared" si="6"/>
        <v>7.5</v>
      </c>
      <c r="U20" s="32">
        <f>SUM(U22:U24)</f>
        <v>6.6</v>
      </c>
      <c r="V20" s="32">
        <f>SUM(V22:V24)</f>
        <v>47.8</v>
      </c>
      <c r="W20" s="32">
        <f>SUM(W22:W24)</f>
        <v>25.400000000000002</v>
      </c>
      <c r="X20" s="32">
        <f t="shared" ref="X20:AC20" si="7">SUM(X22:X24)</f>
        <v>16.899999999999999</v>
      </c>
      <c r="Y20" s="32">
        <f t="shared" si="7"/>
        <v>6</v>
      </c>
      <c r="Z20" s="32">
        <f t="shared" si="7"/>
        <v>11.5</v>
      </c>
      <c r="AA20" s="32">
        <f t="shared" si="7"/>
        <v>30.900000000000002</v>
      </c>
      <c r="AB20" s="32">
        <f t="shared" si="7"/>
        <v>29</v>
      </c>
      <c r="AC20" s="32">
        <f t="shared" si="7"/>
        <v>58.599999999999994</v>
      </c>
      <c r="AD20" s="29">
        <f t="shared" si="5"/>
        <v>0</v>
      </c>
    </row>
    <row r="21" spans="1:32" x14ac:dyDescent="0.2">
      <c r="A21" s="30"/>
      <c r="B21" s="31" t="s">
        <v>19</v>
      </c>
      <c r="C21" s="26"/>
      <c r="D21" s="26"/>
      <c r="E21" s="26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29"/>
    </row>
    <row r="22" spans="1:32" s="38" customFormat="1" x14ac:dyDescent="0.3">
      <c r="A22" s="30" t="s">
        <v>36</v>
      </c>
      <c r="B22" s="37" t="s">
        <v>37</v>
      </c>
      <c r="C22" s="26">
        <f t="shared" si="2"/>
        <v>0</v>
      </c>
      <c r="D22" s="26">
        <f t="shared" si="2"/>
        <v>0</v>
      </c>
      <c r="E22" s="26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29">
        <f>C22-D22</f>
        <v>0</v>
      </c>
    </row>
    <row r="23" spans="1:32" s="38" customFormat="1" x14ac:dyDescent="0.3">
      <c r="A23" s="30" t="s">
        <v>38</v>
      </c>
      <c r="B23" s="37" t="s">
        <v>39</v>
      </c>
      <c r="C23" s="26">
        <f t="shared" si="2"/>
        <v>199.9</v>
      </c>
      <c r="D23" s="26">
        <f t="shared" si="2"/>
        <v>199.89999999999998</v>
      </c>
      <c r="E23" s="26">
        <f t="shared" si="1"/>
        <v>99.999999999999986</v>
      </c>
      <c r="F23" s="32">
        <v>3.1</v>
      </c>
      <c r="G23" s="32"/>
      <c r="H23" s="32">
        <v>34</v>
      </c>
      <c r="I23" s="32">
        <v>36.299999999999997</v>
      </c>
      <c r="J23" s="32">
        <v>33</v>
      </c>
      <c r="K23" s="32">
        <v>24.5</v>
      </c>
      <c r="L23" s="32">
        <v>19</v>
      </c>
      <c r="M23" s="32">
        <v>20.399999999999999</v>
      </c>
      <c r="N23" s="32">
        <v>16</v>
      </c>
      <c r="O23" s="32">
        <v>11.3</v>
      </c>
      <c r="P23" s="32">
        <v>4.5</v>
      </c>
      <c r="Q23" s="32">
        <v>4.5999999999999996</v>
      </c>
      <c r="R23" s="32">
        <v>3.5</v>
      </c>
      <c r="S23" s="32">
        <v>3.8</v>
      </c>
      <c r="T23" s="32">
        <v>1.7</v>
      </c>
      <c r="U23" s="32">
        <v>3.8</v>
      </c>
      <c r="V23" s="32">
        <v>30.5</v>
      </c>
      <c r="W23" s="32">
        <v>3.6</v>
      </c>
      <c r="X23" s="32">
        <v>14.1</v>
      </c>
      <c r="Y23" s="32">
        <v>6</v>
      </c>
      <c r="Z23" s="32">
        <v>11.5</v>
      </c>
      <c r="AA23" s="32">
        <v>28.3</v>
      </c>
      <c r="AB23" s="32">
        <v>29</v>
      </c>
      <c r="AC23" s="32">
        <v>57.3</v>
      </c>
      <c r="AD23" s="29">
        <f>C23-D23</f>
        <v>0</v>
      </c>
    </row>
    <row r="24" spans="1:32" s="38" customFormat="1" x14ac:dyDescent="0.3">
      <c r="A24" s="30" t="s">
        <v>40</v>
      </c>
      <c r="B24" s="37" t="s">
        <v>41</v>
      </c>
      <c r="C24" s="26">
        <f t="shared" si="2"/>
        <v>48.4</v>
      </c>
      <c r="D24" s="26">
        <f t="shared" si="2"/>
        <v>48.4</v>
      </c>
      <c r="E24" s="26">
        <f t="shared" si="1"/>
        <v>100</v>
      </c>
      <c r="F24" s="32">
        <v>3.5</v>
      </c>
      <c r="G24" s="32"/>
      <c r="H24" s="32">
        <v>2.5</v>
      </c>
      <c r="I24" s="32">
        <v>5.0999999999999996</v>
      </c>
      <c r="J24" s="32">
        <v>3.5</v>
      </c>
      <c r="K24" s="32">
        <v>4.3</v>
      </c>
      <c r="L24" s="32">
        <v>2.5</v>
      </c>
      <c r="M24" s="32"/>
      <c r="N24" s="32">
        <v>2.5</v>
      </c>
      <c r="O24" s="32">
        <v>3.7</v>
      </c>
      <c r="P24" s="32">
        <v>4</v>
      </c>
      <c r="Q24" s="32">
        <v>2.2000000000000002</v>
      </c>
      <c r="R24" s="32">
        <v>4</v>
      </c>
      <c r="S24" s="32">
        <v>4.5999999999999996</v>
      </c>
      <c r="T24" s="32">
        <v>5.8</v>
      </c>
      <c r="U24" s="32">
        <v>2.8</v>
      </c>
      <c r="V24" s="32">
        <v>17.3</v>
      </c>
      <c r="W24" s="32">
        <v>21.8</v>
      </c>
      <c r="X24" s="32">
        <v>2.8</v>
      </c>
      <c r="Y24" s="32"/>
      <c r="Z24" s="32"/>
      <c r="AA24" s="32">
        <v>2.6</v>
      </c>
      <c r="AB24" s="32"/>
      <c r="AC24" s="32">
        <v>1.3</v>
      </c>
      <c r="AD24" s="29">
        <f>C24-D24</f>
        <v>0</v>
      </c>
    </row>
    <row r="25" spans="1:32" s="38" customFormat="1" x14ac:dyDescent="0.25">
      <c r="A25" s="30" t="s">
        <v>42</v>
      </c>
      <c r="B25" s="31" t="s">
        <v>43</v>
      </c>
      <c r="C25" s="26">
        <f t="shared" si="2"/>
        <v>493.10000000000008</v>
      </c>
      <c r="D25" s="26">
        <f t="shared" si="2"/>
        <v>477.79999999999995</v>
      </c>
      <c r="E25" s="26">
        <f t="shared" si="1"/>
        <v>96.897181099168492</v>
      </c>
      <c r="F25" s="32">
        <f t="shared" ref="F25:L25" si="8">SUM(F26:F37)</f>
        <v>45</v>
      </c>
      <c r="G25" s="32">
        <f t="shared" si="8"/>
        <v>6.3</v>
      </c>
      <c r="H25" s="32">
        <f t="shared" si="8"/>
        <v>4</v>
      </c>
      <c r="I25" s="32">
        <f t="shared" si="8"/>
        <v>35.700000000000003</v>
      </c>
      <c r="J25" s="32">
        <f t="shared" si="8"/>
        <v>24</v>
      </c>
      <c r="K25" s="32">
        <f t="shared" si="8"/>
        <v>2.6</v>
      </c>
      <c r="L25" s="32">
        <f t="shared" si="8"/>
        <v>69</v>
      </c>
      <c r="M25" s="32">
        <f>SUM(M26:M37)</f>
        <v>27.9</v>
      </c>
      <c r="N25" s="32">
        <f t="shared" ref="N25:AC25" si="9">SUM(N26:N37)</f>
        <v>16</v>
      </c>
      <c r="O25" s="32">
        <f t="shared" si="9"/>
        <v>-4.8000000000000007</v>
      </c>
      <c r="P25" s="32">
        <f t="shared" si="9"/>
        <v>4</v>
      </c>
      <c r="Q25" s="32">
        <f t="shared" si="9"/>
        <v>3.4</v>
      </c>
      <c r="R25" s="32">
        <f t="shared" si="9"/>
        <v>2</v>
      </c>
      <c r="S25" s="32">
        <f t="shared" si="9"/>
        <v>2.8</v>
      </c>
      <c r="T25" s="32">
        <f t="shared" si="9"/>
        <v>63</v>
      </c>
      <c r="U25" s="32">
        <f t="shared" si="9"/>
        <v>5</v>
      </c>
      <c r="V25" s="32">
        <f t="shared" si="9"/>
        <v>242.30000000000004</v>
      </c>
      <c r="W25" s="32">
        <f t="shared" si="9"/>
        <v>13.8</v>
      </c>
      <c r="X25" s="32">
        <f t="shared" si="9"/>
        <v>0</v>
      </c>
      <c r="Y25" s="32">
        <f t="shared" si="9"/>
        <v>25.9</v>
      </c>
      <c r="Z25" s="32">
        <f t="shared" si="9"/>
        <v>10</v>
      </c>
      <c r="AA25" s="32">
        <f t="shared" si="9"/>
        <v>56.4</v>
      </c>
      <c r="AB25" s="32">
        <f t="shared" si="9"/>
        <v>13.799999999999999</v>
      </c>
      <c r="AC25" s="32">
        <f t="shared" si="9"/>
        <v>302.79999999999995</v>
      </c>
      <c r="AD25" s="29">
        <f>C25-D25</f>
        <v>15.300000000000125</v>
      </c>
    </row>
    <row r="26" spans="1:32" s="38" customFormat="1" x14ac:dyDescent="0.25">
      <c r="A26" s="30"/>
      <c r="B26" s="31" t="s">
        <v>19</v>
      </c>
      <c r="C26" s="26"/>
      <c r="D26" s="26"/>
      <c r="E26" s="26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29"/>
    </row>
    <row r="27" spans="1:32" s="38" customFormat="1" x14ac:dyDescent="0.25">
      <c r="A27" s="30" t="s">
        <v>44</v>
      </c>
      <c r="B27" s="31" t="s">
        <v>45</v>
      </c>
      <c r="C27" s="26">
        <f t="shared" si="2"/>
        <v>0</v>
      </c>
      <c r="D27" s="26">
        <f t="shared" si="2"/>
        <v>-5.6000000000000005</v>
      </c>
      <c r="E27" s="26"/>
      <c r="F27" s="32"/>
      <c r="G27" s="32">
        <v>0.3</v>
      </c>
      <c r="H27" s="32"/>
      <c r="I27" s="32">
        <v>0.5</v>
      </c>
      <c r="J27" s="32"/>
      <c r="K27" s="32">
        <v>0.5</v>
      </c>
      <c r="L27" s="32"/>
      <c r="M27" s="32">
        <v>0.5</v>
      </c>
      <c r="N27" s="32"/>
      <c r="O27" s="32">
        <v>-7.4</v>
      </c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29">
        <f t="shared" ref="AD27:AD38" si="10">C27-D27</f>
        <v>5.6000000000000005</v>
      </c>
    </row>
    <row r="28" spans="1:32" s="38" customFormat="1" x14ac:dyDescent="0.25">
      <c r="A28" s="30" t="s">
        <v>46</v>
      </c>
      <c r="B28" s="31" t="s">
        <v>47</v>
      </c>
      <c r="C28" s="26">
        <f t="shared" si="2"/>
        <v>0</v>
      </c>
      <c r="D28" s="26">
        <f t="shared" si="2"/>
        <v>0</v>
      </c>
      <c r="E28" s="26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29">
        <f t="shared" si="10"/>
        <v>0</v>
      </c>
    </row>
    <row r="29" spans="1:32" s="38" customFormat="1" x14ac:dyDescent="0.25">
      <c r="A29" s="30" t="s">
        <v>48</v>
      </c>
      <c r="B29" s="31" t="s">
        <v>49</v>
      </c>
      <c r="C29" s="26">
        <f t="shared" si="2"/>
        <v>63.7</v>
      </c>
      <c r="D29" s="26">
        <f t="shared" si="2"/>
        <v>63.7</v>
      </c>
      <c r="E29" s="26">
        <f t="shared" si="1"/>
        <v>100</v>
      </c>
      <c r="F29" s="32">
        <v>36</v>
      </c>
      <c r="G29" s="32"/>
      <c r="H29" s="32"/>
      <c r="I29" s="32">
        <v>35.200000000000003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>
        <v>27</v>
      </c>
      <c r="W29" s="32">
        <v>1.5</v>
      </c>
      <c r="X29" s="32"/>
      <c r="Y29" s="32">
        <v>1.4</v>
      </c>
      <c r="Z29" s="32"/>
      <c r="AA29" s="32"/>
      <c r="AB29" s="32">
        <v>0.7</v>
      </c>
      <c r="AC29" s="32">
        <v>25.6</v>
      </c>
      <c r="AD29" s="29">
        <f t="shared" si="10"/>
        <v>0</v>
      </c>
    </row>
    <row r="30" spans="1:32" s="38" customFormat="1" ht="18.75" customHeight="1" x14ac:dyDescent="0.25">
      <c r="A30" s="30" t="s">
        <v>50</v>
      </c>
      <c r="B30" s="31" t="s">
        <v>51</v>
      </c>
      <c r="C30" s="26">
        <f t="shared" si="2"/>
        <v>132</v>
      </c>
      <c r="D30" s="26">
        <f t="shared" si="2"/>
        <v>132</v>
      </c>
      <c r="E30" s="26">
        <f t="shared" si="1"/>
        <v>100</v>
      </c>
      <c r="F30" s="32">
        <v>9</v>
      </c>
      <c r="G30" s="32">
        <v>6</v>
      </c>
      <c r="H30" s="32">
        <v>4</v>
      </c>
      <c r="I30" s="32"/>
      <c r="J30" s="32">
        <v>4</v>
      </c>
      <c r="K30" s="32">
        <v>2.1</v>
      </c>
      <c r="L30" s="32">
        <v>34</v>
      </c>
      <c r="M30" s="32">
        <v>27.4</v>
      </c>
      <c r="N30" s="32">
        <v>16</v>
      </c>
      <c r="O30" s="32">
        <v>2.6</v>
      </c>
      <c r="P30" s="32">
        <v>4</v>
      </c>
      <c r="Q30" s="32">
        <v>3.4</v>
      </c>
      <c r="R30" s="32">
        <v>2</v>
      </c>
      <c r="S30" s="32">
        <v>2.8</v>
      </c>
      <c r="T30" s="32"/>
      <c r="U30" s="32">
        <v>5</v>
      </c>
      <c r="V30" s="32">
        <f>28.9+8.9+0.1</f>
        <v>37.9</v>
      </c>
      <c r="W30" s="32">
        <v>12.3</v>
      </c>
      <c r="X30" s="32"/>
      <c r="Y30" s="32">
        <v>24.5</v>
      </c>
      <c r="Z30" s="32">
        <v>10</v>
      </c>
      <c r="AA30" s="32">
        <v>2</v>
      </c>
      <c r="AB30" s="32">
        <f>13.1-2</f>
        <v>11.1</v>
      </c>
      <c r="AC30" s="32">
        <f>34.8+0.1+9</f>
        <v>43.9</v>
      </c>
      <c r="AD30" s="29">
        <f t="shared" si="10"/>
        <v>0</v>
      </c>
    </row>
    <row r="31" spans="1:32" s="38" customFormat="1" x14ac:dyDescent="0.25">
      <c r="A31" s="30" t="s">
        <v>52</v>
      </c>
      <c r="B31" s="31" t="s">
        <v>53</v>
      </c>
      <c r="C31" s="26">
        <f t="shared" si="2"/>
        <v>0</v>
      </c>
      <c r="D31" s="26">
        <f t="shared" si="2"/>
        <v>0</v>
      </c>
      <c r="E31" s="26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29">
        <f t="shared" si="10"/>
        <v>0</v>
      </c>
    </row>
    <row r="32" spans="1:32" s="38" customFormat="1" ht="20.25" customHeight="1" x14ac:dyDescent="0.25">
      <c r="A32" s="30" t="s">
        <v>54</v>
      </c>
      <c r="B32" s="31" t="s">
        <v>55</v>
      </c>
      <c r="C32" s="26">
        <f t="shared" si="2"/>
        <v>193.3</v>
      </c>
      <c r="D32" s="26">
        <f t="shared" si="2"/>
        <v>193.3</v>
      </c>
      <c r="E32" s="26">
        <f t="shared" si="1"/>
        <v>100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2">
        <v>63</v>
      </c>
      <c r="U32" s="32"/>
      <c r="V32" s="32">
        <f>130.4-0.1</f>
        <v>130.30000000000001</v>
      </c>
      <c r="W32" s="32"/>
      <c r="X32" s="32"/>
      <c r="Y32" s="32"/>
      <c r="Z32" s="32"/>
      <c r="AA32" s="32"/>
      <c r="AB32" s="32"/>
      <c r="AC32" s="32">
        <v>193.3</v>
      </c>
      <c r="AD32" s="29">
        <f t="shared" si="10"/>
        <v>0</v>
      </c>
    </row>
    <row r="33" spans="1:30" s="38" customFormat="1" ht="22.5" customHeight="1" x14ac:dyDescent="0.25">
      <c r="A33" s="30" t="s">
        <v>56</v>
      </c>
      <c r="B33" s="31" t="s">
        <v>57</v>
      </c>
      <c r="C33" s="26">
        <f t="shared" si="2"/>
        <v>26.200000000000003</v>
      </c>
      <c r="D33" s="26">
        <f t="shared" si="2"/>
        <v>26.2</v>
      </c>
      <c r="E33" s="26">
        <f t="shared" si="1"/>
        <v>100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2"/>
      <c r="V33" s="32">
        <f>36-0.9-8.9</f>
        <v>26.200000000000003</v>
      </c>
      <c r="W33" s="32"/>
      <c r="X33" s="32"/>
      <c r="Y33" s="32"/>
      <c r="Z33" s="32"/>
      <c r="AA33" s="32"/>
      <c r="AB33" s="32"/>
      <c r="AC33" s="32">
        <f>10+6.5+9.7</f>
        <v>26.2</v>
      </c>
      <c r="AD33" s="29">
        <f t="shared" si="10"/>
        <v>0</v>
      </c>
    </row>
    <row r="34" spans="1:30" s="38" customFormat="1" ht="19.5" customHeight="1" x14ac:dyDescent="0.25">
      <c r="A34" s="30" t="s">
        <v>58</v>
      </c>
      <c r="B34" s="31" t="s">
        <v>59</v>
      </c>
      <c r="C34" s="26">
        <f t="shared" si="2"/>
        <v>2.9</v>
      </c>
      <c r="D34" s="26">
        <f t="shared" si="2"/>
        <v>2.9</v>
      </c>
      <c r="E34" s="26">
        <f t="shared" si="1"/>
        <v>100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2"/>
      <c r="V34" s="32">
        <v>0.9</v>
      </c>
      <c r="W34" s="32"/>
      <c r="X34" s="32"/>
      <c r="Y34" s="32"/>
      <c r="Z34" s="32"/>
      <c r="AA34" s="32"/>
      <c r="AB34" s="32">
        <v>2</v>
      </c>
      <c r="AC34" s="32">
        <v>2.9</v>
      </c>
      <c r="AD34" s="29">
        <f t="shared" si="10"/>
        <v>0</v>
      </c>
    </row>
    <row r="35" spans="1:30" s="38" customFormat="1" ht="19.5" customHeight="1" x14ac:dyDescent="0.25">
      <c r="A35" s="30" t="s">
        <v>60</v>
      </c>
      <c r="B35" s="31" t="s">
        <v>61</v>
      </c>
      <c r="C35" s="26">
        <f t="shared" si="2"/>
        <v>0</v>
      </c>
      <c r="D35" s="26">
        <f t="shared" si="2"/>
        <v>0</v>
      </c>
      <c r="E35" s="26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2"/>
      <c r="V35" s="32"/>
      <c r="W35" s="32"/>
      <c r="X35" s="32"/>
      <c r="Y35" s="32"/>
      <c r="Z35" s="32"/>
      <c r="AA35" s="32"/>
      <c r="AB35" s="32"/>
      <c r="AC35" s="32"/>
      <c r="AD35" s="29">
        <f t="shared" si="10"/>
        <v>0</v>
      </c>
    </row>
    <row r="36" spans="1:30" s="38" customFormat="1" ht="19.5" customHeight="1" x14ac:dyDescent="0.25">
      <c r="A36" s="30" t="s">
        <v>62</v>
      </c>
      <c r="B36" s="31" t="s">
        <v>63</v>
      </c>
      <c r="C36" s="26">
        <f t="shared" si="2"/>
        <v>20</v>
      </c>
      <c r="D36" s="26">
        <f t="shared" si="2"/>
        <v>19.899999999999999</v>
      </c>
      <c r="E36" s="26">
        <f t="shared" si="1"/>
        <v>99.499999999999986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2"/>
      <c r="V36" s="32">
        <v>20</v>
      </c>
      <c r="W36" s="32"/>
      <c r="X36" s="32"/>
      <c r="Y36" s="32"/>
      <c r="Z36" s="32"/>
      <c r="AA36" s="32"/>
      <c r="AB36" s="32"/>
      <c r="AC36" s="32">
        <v>19.899999999999999</v>
      </c>
      <c r="AD36" s="26">
        <f>C36-D36</f>
        <v>0.10000000000000142</v>
      </c>
    </row>
    <row r="37" spans="1:30" s="38" customFormat="1" ht="19.5" customHeight="1" x14ac:dyDescent="0.25">
      <c r="A37" s="30" t="s">
        <v>64</v>
      </c>
      <c r="B37" s="31" t="s">
        <v>65</v>
      </c>
      <c r="C37" s="26">
        <f t="shared" si="2"/>
        <v>55</v>
      </c>
      <c r="D37" s="26">
        <f t="shared" si="2"/>
        <v>45.4</v>
      </c>
      <c r="E37" s="26">
        <f t="shared" si="1"/>
        <v>82.545454545454533</v>
      </c>
      <c r="F37" s="35"/>
      <c r="G37" s="35"/>
      <c r="H37" s="35"/>
      <c r="I37" s="35"/>
      <c r="J37" s="32">
        <v>20</v>
      </c>
      <c r="K37" s="35"/>
      <c r="L37" s="32">
        <v>35</v>
      </c>
      <c r="M37" s="35"/>
      <c r="N37" s="35"/>
      <c r="O37" s="35"/>
      <c r="P37" s="35"/>
      <c r="Q37" s="35"/>
      <c r="R37" s="35"/>
      <c r="S37" s="35"/>
      <c r="T37" s="35"/>
      <c r="U37" s="32"/>
      <c r="V37" s="32"/>
      <c r="W37" s="32"/>
      <c r="X37" s="32"/>
      <c r="Y37" s="32"/>
      <c r="Z37" s="32"/>
      <c r="AA37" s="32">
        <v>54.4</v>
      </c>
      <c r="AB37" s="32"/>
      <c r="AC37" s="32">
        <v>-9</v>
      </c>
      <c r="AD37" s="26">
        <f>C37-D37</f>
        <v>9.6000000000000014</v>
      </c>
    </row>
    <row r="38" spans="1:30" s="38" customFormat="1" x14ac:dyDescent="0.25">
      <c r="A38" s="30" t="s">
        <v>66</v>
      </c>
      <c r="B38" s="31" t="s">
        <v>67</v>
      </c>
      <c r="C38" s="26">
        <f t="shared" si="2"/>
        <v>1126.4000000000001</v>
      </c>
      <c r="D38" s="26">
        <f t="shared" si="2"/>
        <v>1126.2</v>
      </c>
      <c r="E38" s="26">
        <f t="shared" si="1"/>
        <v>99.982244318181813</v>
      </c>
      <c r="F38" s="32">
        <f t="shared" ref="F38:R38" si="11">SUM(F39:F41)</f>
        <v>63.5</v>
      </c>
      <c r="G38" s="32">
        <f t="shared" si="11"/>
        <v>23.9</v>
      </c>
      <c r="H38" s="32">
        <f t="shared" si="11"/>
        <v>71.400000000000006</v>
      </c>
      <c r="I38" s="32">
        <f t="shared" si="11"/>
        <v>50.7</v>
      </c>
      <c r="J38" s="32">
        <f t="shared" si="11"/>
        <v>131</v>
      </c>
      <c r="K38" s="32">
        <f t="shared" si="11"/>
        <v>77.8</v>
      </c>
      <c r="L38" s="32">
        <f t="shared" si="11"/>
        <v>65.3</v>
      </c>
      <c r="M38" s="32">
        <f t="shared" si="11"/>
        <v>72.099999999999994</v>
      </c>
      <c r="N38" s="32">
        <f t="shared" si="11"/>
        <v>58.5</v>
      </c>
      <c r="O38" s="32">
        <f t="shared" si="11"/>
        <v>66</v>
      </c>
      <c r="P38" s="32">
        <f t="shared" si="11"/>
        <v>42.7</v>
      </c>
      <c r="Q38" s="32">
        <f t="shared" si="11"/>
        <v>89.6</v>
      </c>
      <c r="R38" s="32">
        <f t="shared" si="11"/>
        <v>97.3</v>
      </c>
      <c r="S38" s="32">
        <f>SUM(S39:S41)</f>
        <v>0</v>
      </c>
      <c r="T38" s="32">
        <f>SUM(T39:T41)</f>
        <v>84.7</v>
      </c>
      <c r="U38" s="32">
        <f>SUM(U39:U41)</f>
        <v>108.2</v>
      </c>
      <c r="V38" s="32">
        <f>SUM(V39:V41)</f>
        <v>168.6</v>
      </c>
      <c r="W38" s="32">
        <f>SUM(W39:W41)</f>
        <v>164.6</v>
      </c>
      <c r="X38" s="32">
        <f t="shared" ref="X38:AC38" si="12">SUM(X39:X41)</f>
        <v>92</v>
      </c>
      <c r="Y38" s="32">
        <f t="shared" si="12"/>
        <v>30.6</v>
      </c>
      <c r="Z38" s="32">
        <f t="shared" si="12"/>
        <v>106.4</v>
      </c>
      <c r="AA38" s="32">
        <f t="shared" si="12"/>
        <v>89</v>
      </c>
      <c r="AB38" s="32">
        <f t="shared" si="12"/>
        <v>145</v>
      </c>
      <c r="AC38" s="32">
        <f t="shared" si="12"/>
        <v>353.7</v>
      </c>
      <c r="AD38" s="29">
        <f t="shared" si="10"/>
        <v>0.20000000000004547</v>
      </c>
    </row>
    <row r="39" spans="1:30" s="38" customFormat="1" x14ac:dyDescent="0.25">
      <c r="A39" s="30"/>
      <c r="B39" s="31" t="s">
        <v>12</v>
      </c>
      <c r="C39" s="26"/>
      <c r="D39" s="26"/>
      <c r="E39" s="26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29"/>
    </row>
    <row r="40" spans="1:30" s="38" customFormat="1" x14ac:dyDescent="0.25">
      <c r="A40" s="30" t="s">
        <v>68</v>
      </c>
      <c r="B40" s="31" t="s">
        <v>69</v>
      </c>
      <c r="C40" s="26">
        <f t="shared" si="2"/>
        <v>1126.4000000000001</v>
      </c>
      <c r="D40" s="26">
        <f t="shared" si="2"/>
        <v>1126.2</v>
      </c>
      <c r="E40" s="26">
        <f t="shared" si="1"/>
        <v>99.982244318181813</v>
      </c>
      <c r="F40" s="32">
        <v>63.5</v>
      </c>
      <c r="G40" s="32">
        <v>23.9</v>
      </c>
      <c r="H40" s="32">
        <v>71.400000000000006</v>
      </c>
      <c r="I40" s="32">
        <v>50.7</v>
      </c>
      <c r="J40" s="32">
        <v>131</v>
      </c>
      <c r="K40" s="32">
        <v>77.8</v>
      </c>
      <c r="L40" s="32">
        <v>65.3</v>
      </c>
      <c r="M40" s="32">
        <v>72.099999999999994</v>
      </c>
      <c r="N40" s="32">
        <f>79-20.5</f>
        <v>58.5</v>
      </c>
      <c r="O40" s="32">
        <v>66</v>
      </c>
      <c r="P40" s="32">
        <v>42.7</v>
      </c>
      <c r="Q40" s="32">
        <v>89.6</v>
      </c>
      <c r="R40" s="32">
        <v>97.3</v>
      </c>
      <c r="S40" s="32"/>
      <c r="T40" s="32">
        <v>84.7</v>
      </c>
      <c r="U40" s="32">
        <v>108.2</v>
      </c>
      <c r="V40" s="32">
        <v>168.6</v>
      </c>
      <c r="W40" s="32">
        <v>164.6</v>
      </c>
      <c r="X40" s="32">
        <v>92</v>
      </c>
      <c r="Y40" s="32">
        <v>30.6</v>
      </c>
      <c r="Z40" s="32">
        <v>106.4</v>
      </c>
      <c r="AA40" s="32">
        <v>89</v>
      </c>
      <c r="AB40" s="32">
        <v>145</v>
      </c>
      <c r="AC40" s="32">
        <v>353.7</v>
      </c>
      <c r="AD40" s="29">
        <f>C40-D40</f>
        <v>0.20000000000004547</v>
      </c>
    </row>
    <row r="41" spans="1:30" s="38" customFormat="1" ht="19.5" customHeight="1" x14ac:dyDescent="0.25">
      <c r="A41" s="30" t="s">
        <v>70</v>
      </c>
      <c r="B41" s="31" t="s">
        <v>71</v>
      </c>
      <c r="C41" s="26">
        <f t="shared" si="2"/>
        <v>0</v>
      </c>
      <c r="D41" s="26">
        <f t="shared" si="2"/>
        <v>0</v>
      </c>
      <c r="E41" s="26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26">
        <f>C41-D41</f>
        <v>0</v>
      </c>
    </row>
    <row r="42" spans="1:30" s="38" customFormat="1" ht="18" customHeight="1" x14ac:dyDescent="0.25">
      <c r="A42" s="24" t="s">
        <v>72</v>
      </c>
      <c r="B42" s="39" t="s">
        <v>73</v>
      </c>
      <c r="C42" s="26">
        <f t="shared" si="2"/>
        <v>799.40000000000009</v>
      </c>
      <c r="D42" s="26">
        <f t="shared" si="2"/>
        <v>710.90000000000009</v>
      </c>
      <c r="E42" s="26">
        <f t="shared" si="1"/>
        <v>88.929196897673265</v>
      </c>
      <c r="F42" s="27">
        <f t="shared" ref="F42:V42" si="13">SUM(F44:F53)</f>
        <v>17.7</v>
      </c>
      <c r="G42" s="27">
        <f t="shared" si="13"/>
        <v>17.7</v>
      </c>
      <c r="H42" s="27">
        <f t="shared" si="13"/>
        <v>0</v>
      </c>
      <c r="I42" s="27">
        <f t="shared" si="13"/>
        <v>0</v>
      </c>
      <c r="J42" s="27">
        <f t="shared" si="13"/>
        <v>100</v>
      </c>
      <c r="K42" s="27">
        <f t="shared" si="13"/>
        <v>0</v>
      </c>
      <c r="L42" s="27">
        <f t="shared" si="13"/>
        <v>0</v>
      </c>
      <c r="M42" s="27">
        <f t="shared" si="13"/>
        <v>40.299999999999997</v>
      </c>
      <c r="N42" s="27">
        <f t="shared" si="13"/>
        <v>17.100000000000001</v>
      </c>
      <c r="O42" s="27">
        <f t="shared" si="13"/>
        <v>0</v>
      </c>
      <c r="P42" s="27">
        <f t="shared" si="13"/>
        <v>0</v>
      </c>
      <c r="Q42" s="27">
        <f t="shared" si="13"/>
        <v>0</v>
      </c>
      <c r="R42" s="27">
        <f t="shared" si="13"/>
        <v>0</v>
      </c>
      <c r="S42" s="27">
        <f t="shared" si="13"/>
        <v>0</v>
      </c>
      <c r="T42" s="27">
        <f t="shared" si="13"/>
        <v>0</v>
      </c>
      <c r="U42" s="27">
        <f t="shared" si="13"/>
        <v>0</v>
      </c>
      <c r="V42" s="27">
        <f t="shared" si="13"/>
        <v>664.6</v>
      </c>
      <c r="W42" s="27">
        <f>SUM(W44:W53)</f>
        <v>0</v>
      </c>
      <c r="X42" s="27">
        <f t="shared" ref="X42:AC42" si="14">SUM(X44:X53)</f>
        <v>0</v>
      </c>
      <c r="Y42" s="27">
        <f t="shared" si="14"/>
        <v>0</v>
      </c>
      <c r="Z42" s="27">
        <f t="shared" si="14"/>
        <v>0</v>
      </c>
      <c r="AA42" s="27">
        <f t="shared" si="14"/>
        <v>186.8</v>
      </c>
      <c r="AB42" s="27">
        <f t="shared" si="14"/>
        <v>0</v>
      </c>
      <c r="AC42" s="27">
        <f t="shared" si="14"/>
        <v>466.1</v>
      </c>
      <c r="AD42" s="29">
        <f>C42-D42</f>
        <v>88.5</v>
      </c>
    </row>
    <row r="43" spans="1:30" s="38" customFormat="1" x14ac:dyDescent="0.25">
      <c r="A43" s="40"/>
      <c r="B43" s="41" t="s">
        <v>12</v>
      </c>
      <c r="C43" s="26"/>
      <c r="D43" s="26"/>
      <c r="E43" s="26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29"/>
    </row>
    <row r="44" spans="1:30" s="38" customFormat="1" x14ac:dyDescent="0.25">
      <c r="A44" s="40" t="s">
        <v>74</v>
      </c>
      <c r="B44" s="41" t="s">
        <v>75</v>
      </c>
      <c r="C44" s="26">
        <f t="shared" si="2"/>
        <v>0</v>
      </c>
      <c r="D44" s="26">
        <f t="shared" si="2"/>
        <v>0</v>
      </c>
      <c r="E44" s="26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29">
        <f t="shared" ref="AD44:AD53" si="15">C44-D44</f>
        <v>0</v>
      </c>
    </row>
    <row r="45" spans="1:30" s="38" customFormat="1" x14ac:dyDescent="0.25">
      <c r="A45" s="40" t="s">
        <v>76</v>
      </c>
      <c r="B45" s="41" t="s">
        <v>77</v>
      </c>
      <c r="C45" s="26">
        <f t="shared" si="2"/>
        <v>17.7</v>
      </c>
      <c r="D45" s="26">
        <f t="shared" si="2"/>
        <v>17.7</v>
      </c>
      <c r="E45" s="26">
        <f t="shared" si="1"/>
        <v>100</v>
      </c>
      <c r="F45" s="32">
        <v>17.7</v>
      </c>
      <c r="G45" s="32">
        <v>17.7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29">
        <f t="shared" si="15"/>
        <v>0</v>
      </c>
    </row>
    <row r="46" spans="1:30" s="38" customFormat="1" x14ac:dyDescent="0.25">
      <c r="A46" s="40" t="s">
        <v>78</v>
      </c>
      <c r="B46" s="41" t="s">
        <v>79</v>
      </c>
      <c r="C46" s="26">
        <f t="shared" si="2"/>
        <v>38.6</v>
      </c>
      <c r="D46" s="26">
        <f t="shared" si="2"/>
        <v>30.4</v>
      </c>
      <c r="E46" s="26">
        <f t="shared" si="1"/>
        <v>78.756476683937819</v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>
        <v>38.6</v>
      </c>
      <c r="W46" s="32"/>
      <c r="X46" s="32"/>
      <c r="Y46" s="32"/>
      <c r="Z46" s="32"/>
      <c r="AA46" s="32"/>
      <c r="AB46" s="32"/>
      <c r="AC46" s="32">
        <v>30.4</v>
      </c>
      <c r="AD46" s="29">
        <f t="shared" si="15"/>
        <v>8.2000000000000028</v>
      </c>
    </row>
    <row r="47" spans="1:30" s="38" customFormat="1" x14ac:dyDescent="0.25">
      <c r="A47" s="40" t="s">
        <v>80</v>
      </c>
      <c r="B47" s="41" t="s">
        <v>31</v>
      </c>
      <c r="C47" s="26">
        <f t="shared" si="2"/>
        <v>100</v>
      </c>
      <c r="D47" s="26">
        <f t="shared" si="2"/>
        <v>81.099999999999994</v>
      </c>
      <c r="E47" s="26">
        <f t="shared" si="1"/>
        <v>81.099999999999994</v>
      </c>
      <c r="F47" s="32"/>
      <c r="G47" s="32"/>
      <c r="H47" s="32"/>
      <c r="I47" s="32"/>
      <c r="J47" s="32">
        <v>100</v>
      </c>
      <c r="K47" s="32"/>
      <c r="L47" s="32"/>
      <c r="M47" s="32">
        <v>40.299999999999997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>
        <v>40.799999999999997</v>
      </c>
      <c r="AB47" s="32"/>
      <c r="AC47" s="32"/>
      <c r="AD47" s="29">
        <f t="shared" si="15"/>
        <v>18.900000000000006</v>
      </c>
    </row>
    <row r="48" spans="1:30" s="38" customFormat="1" x14ac:dyDescent="0.25">
      <c r="A48" s="40" t="s">
        <v>81</v>
      </c>
      <c r="B48" s="41" t="s">
        <v>82</v>
      </c>
      <c r="C48" s="26">
        <f t="shared" si="2"/>
        <v>22</v>
      </c>
      <c r="D48" s="26">
        <f t="shared" si="2"/>
        <v>19.899999999999999</v>
      </c>
      <c r="E48" s="26">
        <f t="shared" si="1"/>
        <v>90.454545454545453</v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>
        <v>22</v>
      </c>
      <c r="W48" s="32"/>
      <c r="X48" s="32"/>
      <c r="Y48" s="32"/>
      <c r="Z48" s="32"/>
      <c r="AA48" s="32"/>
      <c r="AB48" s="32"/>
      <c r="AC48" s="32">
        <v>19.899999999999999</v>
      </c>
      <c r="AD48" s="29">
        <f t="shared" si="15"/>
        <v>2.1000000000000014</v>
      </c>
    </row>
    <row r="49" spans="1:30" s="38" customFormat="1" ht="19.5" customHeight="1" x14ac:dyDescent="0.25">
      <c r="A49" s="40" t="s">
        <v>83</v>
      </c>
      <c r="B49" s="41" t="s">
        <v>84</v>
      </c>
      <c r="C49" s="26">
        <f t="shared" si="2"/>
        <v>17.100000000000001</v>
      </c>
      <c r="D49" s="26">
        <f t="shared" si="2"/>
        <v>0</v>
      </c>
      <c r="E49" s="26">
        <f t="shared" si="1"/>
        <v>0</v>
      </c>
      <c r="F49" s="32"/>
      <c r="G49" s="32"/>
      <c r="H49" s="32"/>
      <c r="I49" s="32"/>
      <c r="J49" s="32"/>
      <c r="K49" s="32"/>
      <c r="L49" s="32"/>
      <c r="M49" s="32"/>
      <c r="N49" s="32">
        <v>17.100000000000001</v>
      </c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29">
        <f t="shared" si="15"/>
        <v>17.100000000000001</v>
      </c>
    </row>
    <row r="50" spans="1:30" s="38" customFormat="1" x14ac:dyDescent="0.25">
      <c r="A50" s="40" t="s">
        <v>85</v>
      </c>
      <c r="B50" s="41" t="s">
        <v>86</v>
      </c>
      <c r="C50" s="26">
        <f t="shared" si="2"/>
        <v>36</v>
      </c>
      <c r="D50" s="26">
        <f t="shared" si="2"/>
        <v>35.799999999999997</v>
      </c>
      <c r="E50" s="26">
        <f t="shared" si="1"/>
        <v>99.444444444444443</v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>
        <v>36</v>
      </c>
      <c r="W50" s="32"/>
      <c r="X50" s="32"/>
      <c r="Y50" s="32"/>
      <c r="Z50" s="32"/>
      <c r="AA50" s="32"/>
      <c r="AB50" s="32"/>
      <c r="AC50" s="32">
        <v>35.799999999999997</v>
      </c>
      <c r="AD50" s="29">
        <f t="shared" si="15"/>
        <v>0.20000000000000284</v>
      </c>
    </row>
    <row r="51" spans="1:30" s="38" customFormat="1" x14ac:dyDescent="0.25">
      <c r="A51" s="40" t="s">
        <v>87</v>
      </c>
      <c r="B51" s="41" t="s">
        <v>88</v>
      </c>
      <c r="C51" s="26">
        <f t="shared" si="2"/>
        <v>18</v>
      </c>
      <c r="D51" s="26">
        <f t="shared" si="2"/>
        <v>16</v>
      </c>
      <c r="E51" s="26">
        <f t="shared" si="1"/>
        <v>88.888888888888886</v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>
        <v>18</v>
      </c>
      <c r="W51" s="32"/>
      <c r="X51" s="32"/>
      <c r="Y51" s="32"/>
      <c r="Z51" s="32"/>
      <c r="AA51" s="32">
        <v>16</v>
      </c>
      <c r="AB51" s="32"/>
      <c r="AC51" s="32"/>
      <c r="AD51" s="29">
        <f t="shared" si="15"/>
        <v>2</v>
      </c>
    </row>
    <row r="52" spans="1:30" s="38" customFormat="1" x14ac:dyDescent="0.25">
      <c r="A52" s="40" t="s">
        <v>89</v>
      </c>
      <c r="B52" s="41" t="s">
        <v>90</v>
      </c>
      <c r="C52" s="26">
        <f t="shared" si="2"/>
        <v>420</v>
      </c>
      <c r="D52" s="26">
        <f t="shared" si="2"/>
        <v>380</v>
      </c>
      <c r="E52" s="26">
        <f t="shared" si="1"/>
        <v>90.476190476190467</v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>
        <v>420</v>
      </c>
      <c r="W52" s="32"/>
      <c r="X52" s="32"/>
      <c r="Y52" s="32"/>
      <c r="Z52" s="32"/>
      <c r="AA52" s="32"/>
      <c r="AB52" s="32"/>
      <c r="AC52" s="32">
        <v>380</v>
      </c>
      <c r="AD52" s="29">
        <f t="shared" si="15"/>
        <v>40</v>
      </c>
    </row>
    <row r="53" spans="1:30" s="38" customFormat="1" x14ac:dyDescent="0.25">
      <c r="A53" s="40" t="s">
        <v>91</v>
      </c>
      <c r="B53" s="41" t="s">
        <v>92</v>
      </c>
      <c r="C53" s="26">
        <f t="shared" si="2"/>
        <v>130</v>
      </c>
      <c r="D53" s="26">
        <f t="shared" si="2"/>
        <v>130</v>
      </c>
      <c r="E53" s="26">
        <f t="shared" si="1"/>
        <v>100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>
        <v>130</v>
      </c>
      <c r="W53" s="32"/>
      <c r="X53" s="32"/>
      <c r="Y53" s="32"/>
      <c r="Z53" s="32"/>
      <c r="AA53" s="32">
        <v>130</v>
      </c>
      <c r="AB53" s="32"/>
      <c r="AC53" s="32"/>
      <c r="AD53" s="29">
        <f t="shared" si="15"/>
        <v>0</v>
      </c>
    </row>
    <row r="54" spans="1:30" s="38" customFormat="1" ht="29.25" customHeight="1" x14ac:dyDescent="0.25">
      <c r="A54" s="42"/>
      <c r="B54" s="25" t="s">
        <v>93</v>
      </c>
      <c r="C54" s="26">
        <f t="shared" si="2"/>
        <v>12505.5</v>
      </c>
      <c r="D54" s="26">
        <f t="shared" si="2"/>
        <v>12302.799999999997</v>
      </c>
      <c r="E54" s="26">
        <f t="shared" si="1"/>
        <v>98.379113190196293</v>
      </c>
      <c r="F54" s="43">
        <f>F42+F7</f>
        <v>741.6</v>
      </c>
      <c r="G54" s="43">
        <f>G42+G7</f>
        <v>419.9</v>
      </c>
      <c r="H54" s="43">
        <f>H42+H7</f>
        <v>722.8</v>
      </c>
      <c r="I54" s="43">
        <f>I42+I7</f>
        <v>806.00000000000011</v>
      </c>
      <c r="J54" s="43">
        <f>J42+J7</f>
        <v>885.5</v>
      </c>
      <c r="K54" s="43">
        <f>K42+K7</f>
        <v>580.5</v>
      </c>
      <c r="L54" s="43">
        <f>L42+L7</f>
        <v>888.4</v>
      </c>
      <c r="M54" s="43">
        <f>M42+M7</f>
        <v>910.99999999999989</v>
      </c>
      <c r="N54" s="43">
        <f>N42+N7</f>
        <v>731.80000000000007</v>
      </c>
      <c r="O54" s="43">
        <f>O42+O7</f>
        <v>691.40000000000009</v>
      </c>
      <c r="P54" s="43">
        <f>P42+P7</f>
        <v>882.10000000000014</v>
      </c>
      <c r="Q54" s="43">
        <f>Q42+Q7</f>
        <v>811.5</v>
      </c>
      <c r="R54" s="43">
        <f>R42+R7</f>
        <v>879</v>
      </c>
      <c r="S54" s="43">
        <f>S42+S7</f>
        <v>520.59999999999991</v>
      </c>
      <c r="T54" s="43">
        <f>T42+T7</f>
        <v>965.7</v>
      </c>
      <c r="U54" s="43">
        <f>U42+U7</f>
        <v>1112.7</v>
      </c>
      <c r="V54" s="43">
        <f>V42+V7</f>
        <v>3469.8</v>
      </c>
      <c r="W54" s="43">
        <f>W42+W7</f>
        <v>1233.3</v>
      </c>
      <c r="X54" s="43">
        <f t="shared" ref="X54:AC54" si="16">X42+X7</f>
        <v>776.5</v>
      </c>
      <c r="Y54" s="43">
        <f t="shared" si="16"/>
        <v>554.40000000000009</v>
      </c>
      <c r="Z54" s="43">
        <f t="shared" si="16"/>
        <v>812</v>
      </c>
      <c r="AA54" s="43">
        <f t="shared" si="16"/>
        <v>1111.3</v>
      </c>
      <c r="AB54" s="43">
        <f t="shared" si="16"/>
        <v>750.3</v>
      </c>
      <c r="AC54" s="43">
        <f t="shared" si="16"/>
        <v>3550.1999999999994</v>
      </c>
      <c r="AD54" s="44">
        <f>AD42+AD7</f>
        <v>202.70000000000255</v>
      </c>
    </row>
    <row r="56" spans="1:30" ht="59.25" customHeight="1" x14ac:dyDescent="0.3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</row>
    <row r="57" spans="1:30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spans="1:30" x14ac:dyDescent="0.3">
      <c r="A58" s="49" t="s">
        <v>94</v>
      </c>
      <c r="B58" s="50"/>
      <c r="C58" s="50"/>
      <c r="D58" s="50"/>
      <c r="E58" s="47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1" t="s">
        <v>95</v>
      </c>
    </row>
    <row r="59" spans="1:30" x14ac:dyDescent="0.3">
      <c r="B59" s="47"/>
      <c r="C59" s="47"/>
      <c r="D59" s="47"/>
      <c r="F59" s="47"/>
      <c r="G59" s="47"/>
      <c r="H59" s="47"/>
      <c r="I59" s="47"/>
      <c r="J59" s="47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</row>
    <row r="60" spans="1:30" x14ac:dyDescent="0.3">
      <c r="A60" s="49" t="s">
        <v>96</v>
      </c>
      <c r="B60" s="52"/>
      <c r="C60" s="52"/>
      <c r="D60" s="52"/>
      <c r="E60" s="52"/>
      <c r="F60" s="52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51" t="s">
        <v>97</v>
      </c>
    </row>
    <row r="62" spans="1:30" x14ac:dyDescent="0.3">
      <c r="D62" s="53"/>
    </row>
  </sheetData>
  <mergeCells count="21">
    <mergeCell ref="V5:W5"/>
    <mergeCell ref="X5:Y5"/>
    <mergeCell ref="Z5:AA5"/>
    <mergeCell ref="AB5:AC5"/>
    <mergeCell ref="A56:AD56"/>
    <mergeCell ref="J5:K5"/>
    <mergeCell ref="L5:M5"/>
    <mergeCell ref="N5:O5"/>
    <mergeCell ref="P5:Q5"/>
    <mergeCell ref="R5:S5"/>
    <mergeCell ref="T5:U5"/>
    <mergeCell ref="A1:AD1"/>
    <mergeCell ref="A2:AD2"/>
    <mergeCell ref="A3:AD3"/>
    <mergeCell ref="A4:A6"/>
    <mergeCell ref="B4:B6"/>
    <mergeCell ref="C4:E5"/>
    <mergeCell ref="F4:AC4"/>
    <mergeCell ref="AD4:AD6"/>
    <mergeCell ref="F5:G5"/>
    <mergeCell ref="H5:I5"/>
  </mergeCells>
  <pageMargins left="0.77916666666666667" right="0.25" top="0.24" bottom="0.22" header="0.16" footer="0.16"/>
  <pageSetup paperSize="9" scale="67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Андрик</dc:creator>
  <cp:lastModifiedBy>Андрик</cp:lastModifiedBy>
  <dcterms:created xsi:type="dcterms:W3CDTF">2017-01-16T11:58:48Z</dcterms:created>
  <dcterms:modified xsi:type="dcterms:W3CDTF">2017-01-16T11:59:15Z</dcterms:modified>
</cp:coreProperties>
</file>