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4F14DEB-0ED6-46F6-8951-53144BB15A58}" xr6:coauthVersionLast="37" xr6:coauthVersionMax="37" xr10:uidLastSave="{00000000-0000-0000-0000-000000000000}"/>
  <bookViews>
    <workbookView xWindow="2535" yWindow="0" windowWidth="26265" windowHeight="12810" xr2:uid="{8F184F8C-6111-4C3D-A084-A55C2C0ED16F}"/>
  </bookViews>
  <sheets>
    <sheet name="1кв 2020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60" i="1" l="1"/>
  <c r="D60" i="1"/>
  <c r="C60" i="1"/>
  <c r="D59" i="1"/>
  <c r="C59" i="1"/>
  <c r="D58" i="1"/>
  <c r="E58" i="1" s="1"/>
  <c r="C58" i="1"/>
  <c r="D57" i="1"/>
  <c r="C57" i="1"/>
  <c r="AD57" i="1" s="1"/>
  <c r="D56" i="1"/>
  <c r="C56" i="1"/>
  <c r="D55" i="1"/>
  <c r="E55" i="1" s="1"/>
  <c r="C55" i="1"/>
  <c r="D54" i="1"/>
  <c r="C54" i="1"/>
  <c r="AD54" i="1" s="1"/>
  <c r="D53" i="1"/>
  <c r="E53" i="1" s="1"/>
  <c r="C53" i="1"/>
  <c r="D52" i="1"/>
  <c r="C52" i="1"/>
  <c r="AD52" i="1" s="1"/>
  <c r="D51" i="1"/>
  <c r="C51" i="1"/>
  <c r="AD51" i="1" s="1"/>
  <c r="D50" i="1"/>
  <c r="AD50" i="1" s="1"/>
  <c r="C50" i="1"/>
  <c r="D49" i="1"/>
  <c r="C49" i="1"/>
  <c r="AD49" i="1" s="1"/>
  <c r="D48" i="1"/>
  <c r="E48" i="1" s="1"/>
  <c r="C48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D45" i="1"/>
  <c r="C45" i="1"/>
  <c r="AD45" i="1" s="1"/>
  <c r="K44" i="1"/>
  <c r="D44" i="1" s="1"/>
  <c r="J44" i="1"/>
  <c r="J42" i="1" s="1"/>
  <c r="C44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I42" i="1"/>
  <c r="H42" i="1"/>
  <c r="G42" i="1"/>
  <c r="D42" i="1" s="1"/>
  <c r="F42" i="1"/>
  <c r="D41" i="1"/>
  <c r="E41" i="1" s="1"/>
  <c r="C41" i="1"/>
  <c r="D40" i="1"/>
  <c r="C40" i="1"/>
  <c r="AD40" i="1" s="1"/>
  <c r="AD39" i="1"/>
  <c r="E39" i="1"/>
  <c r="D39" i="1"/>
  <c r="C39" i="1"/>
  <c r="D38" i="1"/>
  <c r="C38" i="1"/>
  <c r="AD38" i="1" s="1"/>
  <c r="D37" i="1"/>
  <c r="C37" i="1"/>
  <c r="AD37" i="1" s="1"/>
  <c r="AD36" i="1"/>
  <c r="D36" i="1"/>
  <c r="E36" i="1" s="1"/>
  <c r="C36" i="1"/>
  <c r="D35" i="1"/>
  <c r="C35" i="1"/>
  <c r="AD35" i="1" s="1"/>
  <c r="D34" i="1"/>
  <c r="E34" i="1" s="1"/>
  <c r="C34" i="1"/>
  <c r="D33" i="1"/>
  <c r="E33" i="1" s="1"/>
  <c r="C33" i="1"/>
  <c r="AD33" i="1" s="1"/>
  <c r="D32" i="1"/>
  <c r="E32" i="1" s="1"/>
  <c r="C32" i="1"/>
  <c r="D31" i="1"/>
  <c r="C31" i="1"/>
  <c r="AD31" i="1" s="1"/>
  <c r="AD30" i="1"/>
  <c r="E30" i="1"/>
  <c r="D30" i="1"/>
  <c r="C30" i="1"/>
  <c r="D29" i="1"/>
  <c r="C29" i="1"/>
  <c r="AD29" i="1" s="1"/>
  <c r="D28" i="1"/>
  <c r="C28" i="1"/>
  <c r="AD28" i="1" s="1"/>
  <c r="AD27" i="1"/>
  <c r="D27" i="1"/>
  <c r="E27" i="1" s="1"/>
  <c r="C27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C25" i="1" s="1"/>
  <c r="I25" i="1"/>
  <c r="H25" i="1"/>
  <c r="G25" i="1"/>
  <c r="F25" i="1"/>
  <c r="J24" i="1"/>
  <c r="C24" i="1" s="1"/>
  <c r="AD24" i="1" s="1"/>
  <c r="D24" i="1"/>
  <c r="J23" i="1"/>
  <c r="D23" i="1"/>
  <c r="C23" i="1"/>
  <c r="AD23" i="1" s="1"/>
  <c r="AD22" i="1"/>
  <c r="D22" i="1"/>
  <c r="E22" i="1" s="1"/>
  <c r="C22" i="1"/>
  <c r="AC20" i="1"/>
  <c r="AB20" i="1"/>
  <c r="AB7" i="1" s="1"/>
  <c r="AA20" i="1"/>
  <c r="AA7" i="1" s="1"/>
  <c r="AA61" i="1" s="1"/>
  <c r="Z20" i="1"/>
  <c r="Y20" i="1"/>
  <c r="X20" i="1"/>
  <c r="W20" i="1"/>
  <c r="V20" i="1"/>
  <c r="V7" i="1" s="1"/>
  <c r="U20" i="1"/>
  <c r="U7" i="1" s="1"/>
  <c r="U61" i="1" s="1"/>
  <c r="T20" i="1"/>
  <c r="S20" i="1"/>
  <c r="R20" i="1"/>
  <c r="Q20" i="1"/>
  <c r="P20" i="1"/>
  <c r="P7" i="1" s="1"/>
  <c r="O20" i="1"/>
  <c r="O7" i="1" s="1"/>
  <c r="O61" i="1" s="1"/>
  <c r="N20" i="1"/>
  <c r="M20" i="1"/>
  <c r="L20" i="1"/>
  <c r="K20" i="1"/>
  <c r="J20" i="1"/>
  <c r="C20" i="1" s="1"/>
  <c r="I20" i="1"/>
  <c r="H20" i="1"/>
  <c r="G20" i="1"/>
  <c r="F20" i="1"/>
  <c r="D19" i="1"/>
  <c r="E19" i="1" s="1"/>
  <c r="C19" i="1"/>
  <c r="D18" i="1"/>
  <c r="E18" i="1" s="1"/>
  <c r="C18" i="1"/>
  <c r="AD18" i="1" s="1"/>
  <c r="D17" i="1"/>
  <c r="E17" i="1" s="1"/>
  <c r="C17" i="1"/>
  <c r="D16" i="1"/>
  <c r="C16" i="1"/>
  <c r="AD16" i="1" s="1"/>
  <c r="D15" i="1"/>
  <c r="C15" i="1"/>
  <c r="K14" i="1"/>
  <c r="K11" i="1" s="1"/>
  <c r="J14" i="1"/>
  <c r="J11" i="1" s="1"/>
  <c r="J13" i="1"/>
  <c r="D13" i="1"/>
  <c r="C13" i="1"/>
  <c r="AD13" i="1" s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N7" i="1" s="1"/>
  <c r="N61" i="1" s="1"/>
  <c r="M11" i="1"/>
  <c r="L11" i="1"/>
  <c r="I11" i="1"/>
  <c r="H11" i="1"/>
  <c r="H7" i="1" s="1"/>
  <c r="H61" i="1" s="1"/>
  <c r="G11" i="1"/>
  <c r="F11" i="1"/>
  <c r="K10" i="1"/>
  <c r="D10" i="1" s="1"/>
  <c r="J10" i="1"/>
  <c r="C10" i="1"/>
  <c r="K9" i="1"/>
  <c r="J9" i="1"/>
  <c r="D9" i="1"/>
  <c r="C9" i="1"/>
  <c r="AD9" i="1" s="1"/>
  <c r="Z7" i="1"/>
  <c r="Z61" i="1" s="1"/>
  <c r="T7" i="1"/>
  <c r="T61" i="1" s="1"/>
  <c r="AD25" i="1" l="1"/>
  <c r="W7" i="1"/>
  <c r="W61" i="1" s="1"/>
  <c r="E28" i="1"/>
  <c r="E37" i="1"/>
  <c r="AD56" i="1"/>
  <c r="E9" i="1"/>
  <c r="M7" i="1"/>
  <c r="E13" i="1"/>
  <c r="R7" i="1"/>
  <c r="R61" i="1" s="1"/>
  <c r="E54" i="1"/>
  <c r="AD59" i="1"/>
  <c r="C42" i="1"/>
  <c r="E42" i="1" s="1"/>
  <c r="Q7" i="1"/>
  <c r="Q61" i="1" s="1"/>
  <c r="AC7" i="1"/>
  <c r="AC61" i="1" s="1"/>
  <c r="E35" i="1"/>
  <c r="AD48" i="1"/>
  <c r="E51" i="1"/>
  <c r="S7" i="1"/>
  <c r="Y7" i="1"/>
  <c r="Y61" i="1" s="1"/>
  <c r="AD15" i="1"/>
  <c r="F7" i="1"/>
  <c r="L7" i="1"/>
  <c r="X7" i="1"/>
  <c r="X61" i="1" s="1"/>
  <c r="E29" i="1"/>
  <c r="E31" i="1"/>
  <c r="E38" i="1"/>
  <c r="E40" i="1"/>
  <c r="P61" i="1"/>
  <c r="V61" i="1"/>
  <c r="AB61" i="1"/>
  <c r="E49" i="1"/>
  <c r="E57" i="1"/>
  <c r="G7" i="1"/>
  <c r="D14" i="1"/>
  <c r="E16" i="1"/>
  <c r="AD32" i="1"/>
  <c r="AD34" i="1"/>
  <c r="AD41" i="1"/>
  <c r="D46" i="1"/>
  <c r="E52" i="1"/>
  <c r="AD55" i="1"/>
  <c r="E60" i="1"/>
  <c r="E23" i="1"/>
  <c r="C11" i="1"/>
  <c r="J7" i="1"/>
  <c r="J61" i="1" s="1"/>
  <c r="AD17" i="1"/>
  <c r="AD19" i="1"/>
  <c r="I7" i="1"/>
  <c r="I61" i="1" s="1"/>
  <c r="E24" i="1"/>
  <c r="D25" i="1"/>
  <c r="AD58" i="1"/>
  <c r="AD10" i="1"/>
  <c r="E10" i="1"/>
  <c r="AD44" i="1"/>
  <c r="E44" i="1"/>
  <c r="E25" i="1"/>
  <c r="F61" i="1"/>
  <c r="L61" i="1"/>
  <c r="AD42" i="1"/>
  <c r="G61" i="1"/>
  <c r="M61" i="1"/>
  <c r="S61" i="1"/>
  <c r="AD53" i="1"/>
  <c r="K7" i="1"/>
  <c r="K61" i="1" s="1"/>
  <c r="D11" i="1"/>
  <c r="C14" i="1"/>
  <c r="AD14" i="1" s="1"/>
  <c r="C46" i="1"/>
  <c r="AD46" i="1" s="1"/>
  <c r="D20" i="1"/>
  <c r="E50" i="1"/>
  <c r="E56" i="1"/>
  <c r="E59" i="1"/>
  <c r="C7" i="1" l="1"/>
  <c r="E20" i="1"/>
  <c r="E11" i="1"/>
  <c r="C61" i="1"/>
  <c r="D61" i="1"/>
  <c r="E61" i="1" s="1"/>
  <c r="E46" i="1"/>
  <c r="E14" i="1"/>
  <c r="AD20" i="1"/>
  <c r="AD11" i="1"/>
  <c r="D7" i="1"/>
  <c r="E7" i="1" l="1"/>
  <c r="AD7" i="1"/>
  <c r="AD61" i="1" s="1"/>
</calcChain>
</file>

<file path=xl/sharedStrings.xml><?xml version="1.0" encoding="utf-8"?>
<sst xmlns="http://schemas.openxmlformats.org/spreadsheetml/2006/main" count="134" uniqueCount="106">
  <si>
    <t>Звіт про використання бюджетних коштів за січень-березень 2020 року</t>
  </si>
  <si>
    <t>КП "Затишне місто"</t>
  </si>
  <si>
    <t>БЮДЖЕТ ЗА І квартал 2020 рік</t>
  </si>
  <si>
    <t>№ з/п</t>
  </si>
  <si>
    <t>Назва видатків, об'єктів</t>
  </si>
  <si>
    <t xml:space="preserve">Разом </t>
  </si>
  <si>
    <t>січень-березень 2020 року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</si>
  <si>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</si>
  <si>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</si>
  <si>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</si>
  <si>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</si>
  <si>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</si>
  <si>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</si>
  <si>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</si>
  <si>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</si>
  <si>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</si>
  <si>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</si>
  <si>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</si>
  <si>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</si>
  <si>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</si>
  <si>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</si>
  <si>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</si>
  <si>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</si>
  <si>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</si>
  <si>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</si>
  <si>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</si>
  <si>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</si>
  <si>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</si>
  <si>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</si>
  <si>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</si>
  <si>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</si>
  <si>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</si>
  <si>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</si>
  <si>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</si>
  <si>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</si>
  <si>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</si>
  <si>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</si>
  <si>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</si>
  <si>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</si>
  <si>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</si>
  <si>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</si>
  <si>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</si>
  <si>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</si>
  <si>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</si>
  <si>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</si>
  <si>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</si>
  <si>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</si>
  <si>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</si>
  <si>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</si>
  <si>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тарнспорту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</si>
  <si>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</si>
  <si>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</si>
  <si>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</si>
  <si>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</si>
  <si>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</si>
  <si>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</si>
  <si>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</si>
  <si>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</si>
  <si>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</si>
  <si>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</si>
  <si>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</si>
  <si>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</si>
  <si>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</si>
  <si>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</si>
  <si>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</si>
  <si>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послуги з утримання газонів</t>
  </si>
  <si>
    <t>1.5.12</t>
  </si>
  <si>
    <t>послуги з ремонту та тех обсл трансформаторів</t>
  </si>
  <si>
    <t>1.5.13</t>
  </si>
  <si>
    <t>обов'язковий технічний контроль ТЗ</t>
  </si>
  <si>
    <t>1.5.14</t>
  </si>
  <si>
    <t>страхування транспорту</t>
  </si>
  <si>
    <t>1.5.15</t>
  </si>
  <si>
    <t>інші послуги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</si>
  <si>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</si>
  <si>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</si>
  <si>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</si>
  <si>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</si>
  <si>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</si>
  <si>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</si>
  <si>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</si>
  <si>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</si>
  <si>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</si>
  <si>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бензоножиць</t>
  </si>
  <si>
    <t>2.2</t>
  </si>
  <si>
    <t>Придбання тримерів Husgvarna</t>
  </si>
  <si>
    <t>2.3</t>
  </si>
  <si>
    <t>Придбання тримерів Sнtil</t>
  </si>
  <si>
    <t>2.4</t>
  </si>
  <si>
    <t>Придбання саджанців дерев</t>
  </si>
  <si>
    <t>2.5</t>
  </si>
  <si>
    <t>Придбання саджанців кущів</t>
  </si>
  <si>
    <t>2.6</t>
  </si>
  <si>
    <t xml:space="preserve">Придбання трави газонної </t>
  </si>
  <si>
    <t>2.7</t>
  </si>
  <si>
    <t>2.8</t>
  </si>
  <si>
    <t>2.9</t>
  </si>
  <si>
    <t>2.10</t>
  </si>
  <si>
    <t>2.11</t>
  </si>
  <si>
    <t>2.12</t>
  </si>
  <si>
    <t>2.13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</si>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</sst>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1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0" fillId="0" borderId="0" xfId="0" applyFont="1" applyFill="1"/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9" fillId="0" borderId="0" xfId="0" applyFont="1" applyFill="1"/>
    <xf numFmtId="164" fontId="6" fillId="0" borderId="2" xfId="0" applyNumberFormat="1" applyFont="1" applyFill="1" applyBorder="1" applyAlignment="1">
      <alignment vertical="center"/>
    </xf>
    <xf numFmtId="0" fontId="9" fillId="0" borderId="0" xfId="0" applyFont="1"/>
    <xf numFmtId="0" fontId="3" fillId="0" borderId="2" xfId="0" applyFont="1" applyFill="1" applyBorder="1" applyAlignment="1">
      <alignment wrapText="1" shrinkToFit="1"/>
    </xf>
    <xf numFmtId="0" fontId="6" fillId="3" borderId="2" xfId="0" applyFont="1" applyFill="1" applyBorder="1" applyAlignment="1">
      <alignment vertical="center"/>
    </xf>
    <xf numFmtId="49" fontId="3" fillId="0" borderId="0" xfId="0" applyNumberFormat="1" applyFont="1" applyFill="1"/>
    <xf numFmtId="0" fontId="10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9" fontId="0" fillId="0" borderId="0" xfId="0" applyNumberFormat="1" applyFont="1"/>
    <xf numFmtId="49" fontId="0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57909378094209E-3"/>
          <c:y val="7.693652065946846E-2"/>
          <c:w val="0.9738808071261118"/>
          <c:h val="0.78851775355582343"/>
        </c:manualLayout>
      </c:layout>
      <c:pieChart>
        <c:varyColors val="1"/>
        <c:ser>
          <c:idx val="0"/>
          <c:order val="0"/>
          <c:explosion val="23"/>
          <c:val>
            <c:numRef>
              <c:f>'1кв 2020'!#REF!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'1кв 2020'!#REF!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E-589A-4313-A387-E6407C3B9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UA"/>
    </a:p>
  </c:txPr>
  <c:printSettings>
    <c:headerFooter/>
    <c:pageMargins b="0.75" l="0.7" r="0.7" t="0.75" header="0.3" footer="0.3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78580</xdr:rowOff>
    </xdr:from>
    <xdr:to>
      <xdr:col>30</xdr:col>
      <xdr:colOff>38098</xdr:colOff>
      <xdr:row>48</xdr:row>
      <xdr:rowOff>211930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4A7D9B78-DFAA-4D60-99B3-8CCC3AB8C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90;&#1080;&#1096;&#1085;&#1077;%20&#1084;&#1110;&#1089;&#1090;&#1086;\2020\&#1047;&#1042;&#1030;&#1058;%20&#1073;&#1102;&#1076;&#1078;&#1077;&#1090;%20&#1079;&#1072;%2020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"/>
      <sheetName val="8 мес"/>
      <sheetName val="9 мес + гистогр"/>
      <sheetName val="1 квартал 17"/>
      <sheetName val="4 міс 17"/>
      <sheetName val="5 міс 17"/>
      <sheetName val="6 міс 17"/>
      <sheetName val="7 міс 17"/>
      <sheetName val="9 міс 17"/>
      <sheetName val="12 міс 17"/>
      <sheetName val="1кв 2018"/>
      <sheetName val="6 міс 2018"/>
      <sheetName val="9 міс 2018"/>
      <sheetName val="за рік 2018"/>
      <sheetName val="І кв 2019"/>
      <sheetName val="6 міс 2019"/>
      <sheetName val="9 міс 2019"/>
      <sheetName val="за рік 2019"/>
      <sheetName val="1кв 20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3">
          <cell r="AE3" t="str">
            <v>Оплата праці</v>
          </cell>
          <cell r="AF3">
            <v>5373.6</v>
          </cell>
        </row>
        <row r="4">
          <cell r="AE4" t="str">
            <v>ПММ</v>
          </cell>
          <cell r="AF4">
            <v>1260</v>
          </cell>
        </row>
        <row r="5">
          <cell r="AE5" t="str">
            <v>Матеріали та запчастини АТД</v>
          </cell>
          <cell r="AF5">
            <v>211.3</v>
          </cell>
        </row>
        <row r="6">
          <cell r="AE6" t="str">
            <v>Матеріали ЦБ</v>
          </cell>
          <cell r="AF6">
            <v>544.20000000000005</v>
          </cell>
        </row>
        <row r="7">
          <cell r="AE7" t="str">
            <v>Комунальні послуги</v>
          </cell>
          <cell r="AF7">
            <v>247.5</v>
          </cell>
        </row>
        <row r="8">
          <cell r="AE8" t="str">
            <v>Інші послуги</v>
          </cell>
          <cell r="AF8">
            <v>140.69999999999999</v>
          </cell>
        </row>
        <row r="9">
          <cell r="AE9" t="str">
            <v>Податки</v>
          </cell>
          <cell r="AF9">
            <v>1094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0104-665E-4021-9015-5BD444943633}">
  <sheetPr>
    <pageSetUpPr fitToPage="1"/>
  </sheetPr>
  <dimension ref="A1:AV66"/>
  <sheetViews>
    <sheetView tabSelected="1" showWhiteSpace="0" zoomScale="80" zoomScaleNormal="80" zoomScalePageLayoutView="80" workbookViewId="0">
      <selection activeCell="AH20" sqref="AH20"/>
    </sheetView>
  </sheetViews>
  <sheetFormatPr defaultRowHeight="18.75" x14ac:dyDescent="0.3"/>
  <cols>
    <col min="1" max="1" width="8.85546875" style="39" customWidth="1"/>
    <col min="2" max="2" width="62.28515625" style="3" customWidth="1"/>
    <col min="3" max="3" width="11.85546875" style="3" customWidth="1"/>
    <col min="4" max="4" width="13.85546875" style="3" customWidth="1"/>
    <col min="5" max="5" width="12.28515625" style="3" customWidth="1"/>
    <col min="6" max="6" width="9.28515625" style="3" customWidth="1"/>
    <col min="7" max="7" width="10.28515625" style="3" customWidth="1"/>
    <col min="8" max="8" width="9.140625" style="3" customWidth="1"/>
    <col min="9" max="9" width="10.28515625" style="3" customWidth="1"/>
    <col min="10" max="10" width="9.140625" style="3" customWidth="1"/>
    <col min="11" max="11" width="10.28515625" style="3" customWidth="1"/>
    <col min="12" max="12" width="9.140625" style="3" hidden="1" customWidth="1"/>
    <col min="13" max="13" width="10.28515625" style="3" hidden="1" customWidth="1"/>
    <col min="14" max="14" width="9.140625" style="3" hidden="1" customWidth="1"/>
    <col min="15" max="15" width="10.28515625" style="3" hidden="1" customWidth="1"/>
    <col min="16" max="16" width="9.140625" style="3" hidden="1" customWidth="1"/>
    <col min="17" max="17" width="10.28515625" style="3" hidden="1" customWidth="1"/>
    <col min="18" max="18" width="9.140625" style="3" hidden="1" customWidth="1"/>
    <col min="19" max="19" width="10.28515625" style="3" hidden="1" customWidth="1"/>
    <col min="20" max="20" width="9.140625" style="3" hidden="1" customWidth="1"/>
    <col min="21" max="21" width="10.28515625" style="3" hidden="1" customWidth="1"/>
    <col min="22" max="22" width="9.28515625" style="3" hidden="1" customWidth="1"/>
    <col min="23" max="23" width="10.28515625" style="3" hidden="1" customWidth="1"/>
    <col min="24" max="24" width="9.140625" style="3" hidden="1" customWidth="1"/>
    <col min="25" max="25" width="10.28515625" style="3" hidden="1" customWidth="1"/>
    <col min="26" max="26" width="9.140625" style="3" hidden="1" customWidth="1"/>
    <col min="27" max="27" width="10.28515625" style="3" hidden="1" customWidth="1"/>
    <col min="28" max="28" width="9.140625" style="3" hidden="1" customWidth="1"/>
    <col min="29" max="29" width="10.28515625" style="3" hidden="1" customWidth="1"/>
    <col min="30" max="30" width="11.85546875" style="40" customWidth="1"/>
    <col min="31" max="16384" width="9.140625" style="3"/>
  </cols>
  <sheetData>
    <row r="1" spans="1:48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8.75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48" ht="18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48" ht="17.25" customHeight="1" x14ac:dyDescent="0.2">
      <c r="A4" s="6" t="s">
        <v>3</v>
      </c>
      <c r="B4" s="7" t="s">
        <v>4</v>
      </c>
      <c r="C4" s="8" t="s">
        <v>5</v>
      </c>
      <c r="D4" s="8"/>
      <c r="E4" s="8"/>
      <c r="F4" s="8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9" t="s">
        <v>7</v>
      </c>
    </row>
    <row r="5" spans="1:48" ht="18.75" customHeight="1" x14ac:dyDescent="0.2">
      <c r="A5" s="6"/>
      <c r="B5" s="7"/>
      <c r="C5" s="8"/>
      <c r="D5" s="8"/>
      <c r="E5" s="8"/>
      <c r="F5" s="8">
        <v>1</v>
      </c>
      <c r="G5" s="8"/>
      <c r="H5" s="8">
        <v>2</v>
      </c>
      <c r="I5" s="8"/>
      <c r="J5" s="8">
        <v>3</v>
      </c>
      <c r="K5" s="8"/>
      <c r="L5" s="8">
        <v>4</v>
      </c>
      <c r="M5" s="8"/>
      <c r="N5" s="8">
        <v>5</v>
      </c>
      <c r="O5" s="8"/>
      <c r="P5" s="8">
        <v>6</v>
      </c>
      <c r="Q5" s="8"/>
      <c r="R5" s="8">
        <v>7</v>
      </c>
      <c r="S5" s="8"/>
      <c r="T5" s="8">
        <v>8</v>
      </c>
      <c r="U5" s="8"/>
      <c r="V5" s="8">
        <v>9</v>
      </c>
      <c r="W5" s="8"/>
      <c r="X5" s="8">
        <v>10</v>
      </c>
      <c r="Y5" s="8"/>
      <c r="Z5" s="8">
        <v>11</v>
      </c>
      <c r="AA5" s="8"/>
      <c r="AB5" s="8">
        <v>12</v>
      </c>
      <c r="AC5" s="8"/>
      <c r="AD5" s="9"/>
    </row>
    <row r="6" spans="1:48" ht="32.25" customHeight="1" x14ac:dyDescent="0.2">
      <c r="A6" s="6"/>
      <c r="B6" s="7"/>
      <c r="C6" s="10" t="s">
        <v>8</v>
      </c>
      <c r="D6" s="10" t="s">
        <v>9</v>
      </c>
      <c r="E6" s="11" t="s">
        <v>10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  <c r="L6" s="10" t="s">
        <v>8</v>
      </c>
      <c r="M6" s="10" t="s">
        <v>9</v>
      </c>
      <c r="N6" s="10" t="s">
        <v>8</v>
      </c>
      <c r="O6" s="10" t="s">
        <v>9</v>
      </c>
      <c r="P6" s="10" t="s">
        <v>8</v>
      </c>
      <c r="Q6" s="10" t="s">
        <v>9</v>
      </c>
      <c r="R6" s="10" t="s">
        <v>8</v>
      </c>
      <c r="S6" s="10" t="s">
        <v>9</v>
      </c>
      <c r="T6" s="10" t="s">
        <v>8</v>
      </c>
      <c r="U6" s="10" t="s">
        <v>9</v>
      </c>
      <c r="V6" s="10" t="s">
        <v>8</v>
      </c>
      <c r="W6" s="10" t="s">
        <v>9</v>
      </c>
      <c r="X6" s="10" t="s">
        <v>8</v>
      </c>
      <c r="Y6" s="10" t="s">
        <v>9</v>
      </c>
      <c r="Z6" s="10" t="s">
        <v>8</v>
      </c>
      <c r="AA6" s="10" t="s">
        <v>9</v>
      </c>
      <c r="AB6" s="10" t="s">
        <v>8</v>
      </c>
      <c r="AC6" s="10" t="s">
        <v>9</v>
      </c>
      <c r="AD6" s="9"/>
    </row>
    <row r="7" spans="1:48" x14ac:dyDescent="0.2">
      <c r="A7" s="12">
        <v>1</v>
      </c>
      <c r="B7" s="13" t="s">
        <v>11</v>
      </c>
      <c r="C7" s="14">
        <f>F7+H7+J7+L7+N7+P7+R7+T7+V7+X7+Z7+AB7</f>
        <v>10163.700000000001</v>
      </c>
      <c r="D7" s="14">
        <f>G7+I7+K7+M7+O7+Q7+S7+U7+W7+Y7+AA7+AC7</f>
        <v>8871.2999999999993</v>
      </c>
      <c r="E7" s="14">
        <f>D7/C7%</f>
        <v>87.284158328167891</v>
      </c>
      <c r="F7" s="14">
        <f t="shared" ref="F7:AC7" si="0">F9+F10+F11+F20+F25+F42</f>
        <v>3968.7000000000003</v>
      </c>
      <c r="G7" s="15">
        <f t="shared" si="0"/>
        <v>1735.4999999999998</v>
      </c>
      <c r="H7" s="14">
        <f t="shared" si="0"/>
        <v>2633.2</v>
      </c>
      <c r="I7" s="15">
        <f t="shared" si="0"/>
        <v>4276.7</v>
      </c>
      <c r="J7" s="14">
        <f t="shared" si="0"/>
        <v>3561.8</v>
      </c>
      <c r="K7" s="15">
        <f t="shared" si="0"/>
        <v>2859.0999999999995</v>
      </c>
      <c r="L7" s="14">
        <f t="shared" si="0"/>
        <v>0</v>
      </c>
      <c r="M7" s="14">
        <f t="shared" si="0"/>
        <v>0</v>
      </c>
      <c r="N7" s="14">
        <f t="shared" si="0"/>
        <v>0</v>
      </c>
      <c r="O7" s="15">
        <f t="shared" si="0"/>
        <v>0</v>
      </c>
      <c r="P7" s="14">
        <f t="shared" si="0"/>
        <v>0</v>
      </c>
      <c r="Q7" s="15">
        <f t="shared" si="0"/>
        <v>0</v>
      </c>
      <c r="R7" s="14">
        <f t="shared" si="0"/>
        <v>0</v>
      </c>
      <c r="S7" s="15">
        <f t="shared" si="0"/>
        <v>0</v>
      </c>
      <c r="T7" s="14">
        <f t="shared" si="0"/>
        <v>0</v>
      </c>
      <c r="U7" s="15">
        <f t="shared" si="0"/>
        <v>0</v>
      </c>
      <c r="V7" s="14">
        <f t="shared" si="0"/>
        <v>0</v>
      </c>
      <c r="W7" s="14">
        <f t="shared" si="0"/>
        <v>0</v>
      </c>
      <c r="X7" s="14">
        <f t="shared" si="0"/>
        <v>0</v>
      </c>
      <c r="Y7" s="15">
        <f t="shared" si="0"/>
        <v>0</v>
      </c>
      <c r="Z7" s="14">
        <f t="shared" si="0"/>
        <v>0</v>
      </c>
      <c r="AA7" s="15">
        <f t="shared" si="0"/>
        <v>0</v>
      </c>
      <c r="AB7" s="14">
        <f t="shared" si="0"/>
        <v>0</v>
      </c>
      <c r="AC7" s="15">
        <f t="shared" si="0"/>
        <v>0</v>
      </c>
      <c r="AD7" s="14">
        <f>C7-D7</f>
        <v>1292.4000000000015</v>
      </c>
    </row>
    <row r="8" spans="1:48" x14ac:dyDescent="0.2">
      <c r="A8" s="16"/>
      <c r="B8" s="17" t="s">
        <v>12</v>
      </c>
      <c r="C8" s="18"/>
      <c r="D8" s="18"/>
      <c r="E8" s="18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</row>
    <row r="9" spans="1:48" s="23" customFormat="1" x14ac:dyDescent="0.2">
      <c r="A9" s="21" t="s">
        <v>13</v>
      </c>
      <c r="B9" s="22" t="s">
        <v>14</v>
      </c>
      <c r="C9" s="18">
        <f>F9+H9+J9+L9+N9+P9+R9+T9+V9+X9+Z9+AB9</f>
        <v>4593.6000000000004</v>
      </c>
      <c r="D9" s="18">
        <f>G9+I9+K9+M9+O9+Q9+S9+U9+W9+Y9+AA9+AC9</f>
        <v>4443</v>
      </c>
      <c r="E9" s="18">
        <f>D9/C9%</f>
        <v>96.721525600835932</v>
      </c>
      <c r="F9" s="19">
        <v>2061.1999999999998</v>
      </c>
      <c r="G9" s="19">
        <v>1068.0999999999999</v>
      </c>
      <c r="H9" s="19">
        <v>980</v>
      </c>
      <c r="I9" s="19">
        <v>1791.7</v>
      </c>
      <c r="J9" s="19">
        <f>1512.5+39.9</f>
        <v>1552.4</v>
      </c>
      <c r="K9" s="19">
        <f>1562.2+21</f>
        <v>1583.2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>
        <f>C9-D9</f>
        <v>150.60000000000036</v>
      </c>
    </row>
    <row r="10" spans="1:48" s="23" customFormat="1" x14ac:dyDescent="0.2">
      <c r="A10" s="21" t="s">
        <v>15</v>
      </c>
      <c r="B10" s="22" t="s">
        <v>16</v>
      </c>
      <c r="C10" s="18">
        <f t="shared" ref="C10:D57" si="1">F10+H10+J10+L10+N10+P10+R10+T10+V10+X10+Z10+AB10</f>
        <v>1010.9</v>
      </c>
      <c r="D10" s="18">
        <f t="shared" si="1"/>
        <v>930.59999999999991</v>
      </c>
      <c r="E10" s="18">
        <f>D10/C10%</f>
        <v>92.056583242655051</v>
      </c>
      <c r="F10" s="19">
        <v>453.5</v>
      </c>
      <c r="G10" s="19">
        <v>218.1</v>
      </c>
      <c r="H10" s="19">
        <v>215.8</v>
      </c>
      <c r="I10" s="19">
        <v>382.2</v>
      </c>
      <c r="J10" s="19">
        <f>332.8+8.8</f>
        <v>341.6</v>
      </c>
      <c r="K10" s="19">
        <f>325.7+4.6</f>
        <v>330.3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20">
        <f>C10-D10</f>
        <v>80.300000000000068</v>
      </c>
    </row>
    <row r="11" spans="1:48" s="23" customFormat="1" x14ac:dyDescent="0.2">
      <c r="A11" s="21" t="s">
        <v>17</v>
      </c>
      <c r="B11" s="22" t="s">
        <v>18</v>
      </c>
      <c r="C11" s="18">
        <f t="shared" si="1"/>
        <v>2781.2</v>
      </c>
      <c r="D11" s="18">
        <f t="shared" si="1"/>
        <v>2015.5</v>
      </c>
      <c r="E11" s="18">
        <f>D11/C11%</f>
        <v>72.468718538760257</v>
      </c>
      <c r="F11" s="19">
        <f>SUM(F12:F19)</f>
        <v>841.80000000000007</v>
      </c>
      <c r="G11" s="19">
        <f t="shared" ref="G11:R11" si="2">SUM(G12:G19)</f>
        <v>62.3</v>
      </c>
      <c r="H11" s="18">
        <f>SUM(H12:H19)</f>
        <v>889.4</v>
      </c>
      <c r="I11" s="19">
        <f t="shared" si="2"/>
        <v>1551.5</v>
      </c>
      <c r="J11" s="19">
        <f>SUM(J12:J19)</f>
        <v>1050</v>
      </c>
      <c r="K11" s="19">
        <f t="shared" si="2"/>
        <v>401.7</v>
      </c>
      <c r="L11" s="19">
        <f t="shared" si="2"/>
        <v>0</v>
      </c>
      <c r="M11" s="19">
        <f t="shared" si="2"/>
        <v>0</v>
      </c>
      <c r="N11" s="19">
        <f t="shared" si="2"/>
        <v>0</v>
      </c>
      <c r="O11" s="19">
        <f t="shared" si="2"/>
        <v>0</v>
      </c>
      <c r="P11" s="19">
        <f t="shared" si="2"/>
        <v>0</v>
      </c>
      <c r="Q11" s="19">
        <f t="shared" si="2"/>
        <v>0</v>
      </c>
      <c r="R11" s="19">
        <f t="shared" si="2"/>
        <v>0</v>
      </c>
      <c r="S11" s="19">
        <f>SUM(S12:S19)</f>
        <v>0</v>
      </c>
      <c r="T11" s="18">
        <f>SUM(T12:T19)</f>
        <v>0</v>
      </c>
      <c r="U11" s="19">
        <f>SUM(U12:U19)</f>
        <v>0</v>
      </c>
      <c r="V11" s="19">
        <f>SUM(V12:V19)</f>
        <v>0</v>
      </c>
      <c r="W11" s="18">
        <f>SUM(W12:W19)</f>
        <v>0</v>
      </c>
      <c r="X11" s="19">
        <f t="shared" ref="X11:AC11" si="3">SUM(X12:X19)</f>
        <v>0</v>
      </c>
      <c r="Y11" s="19">
        <f t="shared" si="3"/>
        <v>0</v>
      </c>
      <c r="Z11" s="19">
        <f t="shared" si="3"/>
        <v>0</v>
      </c>
      <c r="AA11" s="19">
        <f t="shared" si="3"/>
        <v>0</v>
      </c>
      <c r="AB11" s="19">
        <f t="shared" si="3"/>
        <v>0</v>
      </c>
      <c r="AC11" s="19">
        <f t="shared" si="3"/>
        <v>0</v>
      </c>
      <c r="AD11" s="20">
        <f>C11-D11</f>
        <v>765.69999999999982</v>
      </c>
    </row>
    <row r="12" spans="1:48" s="23" customFormat="1" x14ac:dyDescent="0.2">
      <c r="A12" s="21"/>
      <c r="B12" s="22" t="s">
        <v>19</v>
      </c>
      <c r="C12" s="18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20"/>
    </row>
    <row r="13" spans="1:48" s="23" customFormat="1" x14ac:dyDescent="0.2">
      <c r="A13" s="21" t="s">
        <v>20</v>
      </c>
      <c r="B13" s="22" t="s">
        <v>21</v>
      </c>
      <c r="C13" s="18">
        <f t="shared" ref="C13:D15" si="4">F13+H13+J13+L13+N13+P13+R13+T13+V13+X13+Z13+AB13</f>
        <v>1576.6999999999998</v>
      </c>
      <c r="D13" s="18">
        <f t="shared" si="4"/>
        <v>1260</v>
      </c>
      <c r="E13" s="18">
        <f>D13/C13%</f>
        <v>79.913743895477907</v>
      </c>
      <c r="F13" s="24">
        <v>711.7</v>
      </c>
      <c r="G13" s="24">
        <v>62</v>
      </c>
      <c r="H13" s="24">
        <v>579.9</v>
      </c>
      <c r="I13" s="24">
        <v>1126.0999999999999</v>
      </c>
      <c r="J13" s="24">
        <f>280.8+4.3</f>
        <v>285.10000000000002</v>
      </c>
      <c r="K13" s="24">
        <v>71.900000000000006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0">
        <f>C13-D13</f>
        <v>316.69999999999982</v>
      </c>
    </row>
    <row r="14" spans="1:48" s="23" customFormat="1" x14ac:dyDescent="0.2">
      <c r="A14" s="21" t="s">
        <v>22</v>
      </c>
      <c r="B14" s="22" t="s">
        <v>23</v>
      </c>
      <c r="C14" s="18">
        <f t="shared" si="4"/>
        <v>519.70000000000005</v>
      </c>
      <c r="D14" s="18">
        <f t="shared" si="4"/>
        <v>251.6</v>
      </c>
      <c r="E14" s="18">
        <f>D14/C14%</f>
        <v>48.412545699441985</v>
      </c>
      <c r="F14" s="24">
        <v>2.4</v>
      </c>
      <c r="G14" s="24">
        <v>0.3</v>
      </c>
      <c r="H14" s="24">
        <v>41</v>
      </c>
      <c r="I14" s="24">
        <v>39.200000000000003</v>
      </c>
      <c r="J14" s="24">
        <f>434.7+41.6</f>
        <v>476.3</v>
      </c>
      <c r="K14" s="24">
        <f>203.6+8.5</f>
        <v>212.1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0">
        <f t="shared" ref="AD14:AD20" si="5">C14-D14</f>
        <v>268.10000000000002</v>
      </c>
    </row>
    <row r="15" spans="1:48" s="23" customFormat="1" x14ac:dyDescent="0.2">
      <c r="A15" s="21" t="s">
        <v>24</v>
      </c>
      <c r="B15" s="22" t="s">
        <v>25</v>
      </c>
      <c r="C15" s="18">
        <f t="shared" si="4"/>
        <v>0</v>
      </c>
      <c r="D15" s="18">
        <f t="shared" si="4"/>
        <v>0</v>
      </c>
      <c r="E15" s="18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0">
        <f t="shared" si="5"/>
        <v>0</v>
      </c>
    </row>
    <row r="16" spans="1:48" s="23" customFormat="1" x14ac:dyDescent="0.2">
      <c r="A16" s="21" t="s">
        <v>26</v>
      </c>
      <c r="B16" s="22" t="s">
        <v>27</v>
      </c>
      <c r="C16" s="18">
        <f t="shared" si="1"/>
        <v>234.8</v>
      </c>
      <c r="D16" s="18">
        <f>G16+I16+K16+M16+O16+Q16+S16+U16+W16+Y16+AA16+AC16</f>
        <v>211.3</v>
      </c>
      <c r="E16" s="18">
        <f>D16/C16%</f>
        <v>89.991482112436103</v>
      </c>
      <c r="F16" s="24">
        <v>27.7</v>
      </c>
      <c r="G16" s="24"/>
      <c r="H16" s="24">
        <v>68.5</v>
      </c>
      <c r="I16" s="24">
        <v>93.6</v>
      </c>
      <c r="J16" s="24">
        <v>138.6</v>
      </c>
      <c r="K16" s="24">
        <v>117.7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0">
        <f t="shared" si="5"/>
        <v>23.5</v>
      </c>
    </row>
    <row r="17" spans="1:30" s="23" customFormat="1" x14ac:dyDescent="0.2">
      <c r="A17" s="21" t="s">
        <v>28</v>
      </c>
      <c r="B17" s="22" t="s">
        <v>29</v>
      </c>
      <c r="C17" s="18">
        <f t="shared" si="1"/>
        <v>450</v>
      </c>
      <c r="D17" s="18">
        <f>G17+I17+K17+M17+O17+Q17+S17+U17+W17+Y17+AA17+AC17</f>
        <v>292.60000000000002</v>
      </c>
      <c r="E17" s="18">
        <f t="shared" ref="E17:E19" si="6">D17/C17%</f>
        <v>65.022222222222226</v>
      </c>
      <c r="F17" s="24">
        <v>100</v>
      </c>
      <c r="G17" s="24"/>
      <c r="H17" s="24">
        <v>200</v>
      </c>
      <c r="I17" s="24">
        <v>292.60000000000002</v>
      </c>
      <c r="J17" s="24">
        <v>150</v>
      </c>
      <c r="K17" s="25"/>
      <c r="L17" s="24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0">
        <f t="shared" si="5"/>
        <v>157.39999999999998</v>
      </c>
    </row>
    <row r="18" spans="1:30" s="23" customFormat="1" x14ac:dyDescent="0.2">
      <c r="A18" s="21" t="s">
        <v>30</v>
      </c>
      <c r="B18" s="22" t="s">
        <v>31</v>
      </c>
      <c r="C18" s="18">
        <f>F18+H18+J18+L18+N18+P18+R18+T18+V18+X18+Z18+AB18</f>
        <v>0</v>
      </c>
      <c r="D18" s="18">
        <f t="shared" si="1"/>
        <v>0</v>
      </c>
      <c r="E18" s="18" t="e">
        <f t="shared" si="6"/>
        <v>#DIV/0!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0">
        <f>C18-D18</f>
        <v>0</v>
      </c>
    </row>
    <row r="19" spans="1:30" s="23" customFormat="1" ht="19.5" customHeight="1" x14ac:dyDescent="0.2">
      <c r="A19" s="21" t="s">
        <v>32</v>
      </c>
      <c r="B19" s="22" t="s">
        <v>33</v>
      </c>
      <c r="C19" s="18">
        <f t="shared" si="1"/>
        <v>0</v>
      </c>
      <c r="D19" s="18">
        <f t="shared" si="1"/>
        <v>0</v>
      </c>
      <c r="E19" s="18" t="e">
        <f t="shared" si="6"/>
        <v>#DIV/0!</v>
      </c>
      <c r="F19" s="24"/>
      <c r="G19" s="24"/>
      <c r="H19" s="24"/>
      <c r="I19" s="24"/>
      <c r="J19" s="24"/>
      <c r="K19" s="24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4"/>
      <c r="AD19" s="20">
        <f t="shared" si="5"/>
        <v>0</v>
      </c>
    </row>
    <row r="20" spans="1:30" s="23" customFormat="1" x14ac:dyDescent="0.2">
      <c r="A20" s="21" t="s">
        <v>34</v>
      </c>
      <c r="B20" s="22" t="s">
        <v>35</v>
      </c>
      <c r="C20" s="18">
        <f t="shared" si="1"/>
        <v>335.6</v>
      </c>
      <c r="D20" s="18">
        <f t="shared" si="1"/>
        <v>247.5</v>
      </c>
      <c r="E20" s="18">
        <f>D20/C20%</f>
        <v>73.748510131108461</v>
      </c>
      <c r="F20" s="19">
        <f>SUM(F22:F24)</f>
        <v>154</v>
      </c>
      <c r="G20" s="19">
        <f t="shared" ref="G20:T20" si="7">SUM(G22:G24)</f>
        <v>37.200000000000003</v>
      </c>
      <c r="H20" s="19">
        <f t="shared" si="7"/>
        <v>128</v>
      </c>
      <c r="I20" s="19">
        <f t="shared" si="7"/>
        <v>121.6</v>
      </c>
      <c r="J20" s="19">
        <f t="shared" si="7"/>
        <v>53.6</v>
      </c>
      <c r="K20" s="19">
        <f t="shared" si="7"/>
        <v>88.699999999999989</v>
      </c>
      <c r="L20" s="19">
        <f t="shared" si="7"/>
        <v>0</v>
      </c>
      <c r="M20" s="19">
        <f t="shared" si="7"/>
        <v>0</v>
      </c>
      <c r="N20" s="19">
        <f>SUM(N22:N24)</f>
        <v>0</v>
      </c>
      <c r="O20" s="19">
        <f>SUM(O22:O24)</f>
        <v>0</v>
      </c>
      <c r="P20" s="19">
        <f t="shared" si="7"/>
        <v>0</v>
      </c>
      <c r="Q20" s="19">
        <f t="shared" si="7"/>
        <v>0</v>
      </c>
      <c r="R20" s="19">
        <f t="shared" si="7"/>
        <v>0</v>
      </c>
      <c r="S20" s="19">
        <f t="shared" si="7"/>
        <v>0</v>
      </c>
      <c r="T20" s="19">
        <f t="shared" si="7"/>
        <v>0</v>
      </c>
      <c r="U20" s="19">
        <f>SUM(U22:U24)</f>
        <v>0</v>
      </c>
      <c r="V20" s="19">
        <f>SUM(V22:V24)</f>
        <v>0</v>
      </c>
      <c r="W20" s="19">
        <f>SUM(W22:W24)</f>
        <v>0</v>
      </c>
      <c r="X20" s="19">
        <f t="shared" ref="X20:AC20" si="8">SUM(X22:X24)</f>
        <v>0</v>
      </c>
      <c r="Y20" s="19">
        <f t="shared" si="8"/>
        <v>0</v>
      </c>
      <c r="Z20" s="19">
        <f t="shared" si="8"/>
        <v>0</v>
      </c>
      <c r="AA20" s="19">
        <f t="shared" si="8"/>
        <v>0</v>
      </c>
      <c r="AB20" s="19">
        <f t="shared" si="8"/>
        <v>0</v>
      </c>
      <c r="AC20" s="19">
        <f t="shared" si="8"/>
        <v>0</v>
      </c>
      <c r="AD20" s="20">
        <f t="shared" si="5"/>
        <v>88.100000000000023</v>
      </c>
    </row>
    <row r="21" spans="1:30" s="23" customFormat="1" x14ac:dyDescent="0.2">
      <c r="A21" s="21"/>
      <c r="B21" s="22" t="s">
        <v>19</v>
      </c>
      <c r="C21" s="18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</row>
    <row r="22" spans="1:30" s="28" customFormat="1" x14ac:dyDescent="0.3">
      <c r="A22" s="21" t="s">
        <v>36</v>
      </c>
      <c r="B22" s="27" t="s">
        <v>37</v>
      </c>
      <c r="C22" s="18">
        <f t="shared" si="1"/>
        <v>67.5</v>
      </c>
      <c r="D22" s="18">
        <f t="shared" si="1"/>
        <v>46.4</v>
      </c>
      <c r="E22" s="18">
        <f>D22/C22%</f>
        <v>68.740740740740733</v>
      </c>
      <c r="F22" s="24">
        <v>31</v>
      </c>
      <c r="G22" s="24">
        <v>14.5</v>
      </c>
      <c r="H22" s="24">
        <v>21</v>
      </c>
      <c r="I22" s="24">
        <v>16.8</v>
      </c>
      <c r="J22" s="24">
        <v>15.5</v>
      </c>
      <c r="K22" s="24">
        <v>15.1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0">
        <f>C22-D22</f>
        <v>21.1</v>
      </c>
    </row>
    <row r="23" spans="1:30" s="28" customFormat="1" x14ac:dyDescent="0.3">
      <c r="A23" s="21" t="s">
        <v>38</v>
      </c>
      <c r="B23" s="27" t="s">
        <v>39</v>
      </c>
      <c r="C23" s="18">
        <f t="shared" si="1"/>
        <v>226</v>
      </c>
      <c r="D23" s="18">
        <f t="shared" si="1"/>
        <v>179.5</v>
      </c>
      <c r="E23" s="18">
        <f>D23/C23%</f>
        <v>79.424778761061958</v>
      </c>
      <c r="F23" s="24">
        <v>109</v>
      </c>
      <c r="G23" s="24">
        <v>14.4</v>
      </c>
      <c r="H23" s="24">
        <v>93</v>
      </c>
      <c r="I23" s="24">
        <v>101.6</v>
      </c>
      <c r="J23" s="24">
        <f>9.2+14.8</f>
        <v>24</v>
      </c>
      <c r="K23" s="24">
        <v>63.5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0">
        <f>C23-D23</f>
        <v>46.5</v>
      </c>
    </row>
    <row r="24" spans="1:30" s="28" customFormat="1" x14ac:dyDescent="0.3">
      <c r="A24" s="21" t="s">
        <v>40</v>
      </c>
      <c r="B24" s="27" t="s">
        <v>41</v>
      </c>
      <c r="C24" s="18">
        <f t="shared" si="1"/>
        <v>42.1</v>
      </c>
      <c r="D24" s="18">
        <f t="shared" si="1"/>
        <v>21.6</v>
      </c>
      <c r="E24" s="18">
        <f>D24/C24%</f>
        <v>51.306413301662708</v>
      </c>
      <c r="F24" s="24">
        <v>14</v>
      </c>
      <c r="G24" s="24">
        <v>8.3000000000000007</v>
      </c>
      <c r="H24" s="24">
        <v>14</v>
      </c>
      <c r="I24" s="24">
        <v>3.2</v>
      </c>
      <c r="J24" s="24">
        <f>13.5+0.6</f>
        <v>14.1</v>
      </c>
      <c r="K24" s="24">
        <v>10.1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0">
        <f>C24-D24</f>
        <v>20.5</v>
      </c>
    </row>
    <row r="25" spans="1:30" s="28" customFormat="1" x14ac:dyDescent="0.25">
      <c r="A25" s="21" t="s">
        <v>42</v>
      </c>
      <c r="B25" s="22" t="s">
        <v>43</v>
      </c>
      <c r="C25" s="18">
        <f>F25+H25+J25+L25+N25+P25+R25+T25+V25+X25+Z25+AB25</f>
        <v>345.2</v>
      </c>
      <c r="D25" s="18">
        <f>G25+I25+K25+M25+O25+Q25+S25+U25+W25+Y25+AA25+AC25</f>
        <v>140.69999999999999</v>
      </c>
      <c r="E25" s="18">
        <f>D25/C25%</f>
        <v>40.758980301274619</v>
      </c>
      <c r="F25" s="19">
        <f>SUM(F26:F41)</f>
        <v>92.3</v>
      </c>
      <c r="G25" s="19">
        <f>SUM(G26:G41)</f>
        <v>35.799999999999997</v>
      </c>
      <c r="H25" s="19">
        <f t="shared" ref="H25:AC25" si="9">SUM(H26:H41)</f>
        <v>54.099999999999994</v>
      </c>
      <c r="I25" s="19">
        <f t="shared" si="9"/>
        <v>64.699999999999989</v>
      </c>
      <c r="J25" s="19">
        <f t="shared" si="9"/>
        <v>198.8</v>
      </c>
      <c r="K25" s="19">
        <f t="shared" si="9"/>
        <v>40.199999999999996</v>
      </c>
      <c r="L25" s="19">
        <f t="shared" si="9"/>
        <v>0</v>
      </c>
      <c r="M25" s="19">
        <f t="shared" si="9"/>
        <v>0</v>
      </c>
      <c r="N25" s="19">
        <f t="shared" si="9"/>
        <v>0</v>
      </c>
      <c r="O25" s="19">
        <f t="shared" si="9"/>
        <v>0</v>
      </c>
      <c r="P25" s="19">
        <f t="shared" si="9"/>
        <v>0</v>
      </c>
      <c r="Q25" s="19">
        <f t="shared" si="9"/>
        <v>0</v>
      </c>
      <c r="R25" s="19">
        <f t="shared" si="9"/>
        <v>0</v>
      </c>
      <c r="S25" s="19">
        <f t="shared" si="9"/>
        <v>0</v>
      </c>
      <c r="T25" s="19">
        <f t="shared" si="9"/>
        <v>0</v>
      </c>
      <c r="U25" s="19">
        <f t="shared" si="9"/>
        <v>0</v>
      </c>
      <c r="V25" s="19">
        <f t="shared" si="9"/>
        <v>0</v>
      </c>
      <c r="W25" s="19">
        <f t="shared" si="9"/>
        <v>0</v>
      </c>
      <c r="X25" s="19">
        <f t="shared" si="9"/>
        <v>0</v>
      </c>
      <c r="Y25" s="19">
        <f t="shared" si="9"/>
        <v>0</v>
      </c>
      <c r="Z25" s="19">
        <f t="shared" si="9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20">
        <f>C25-D25</f>
        <v>204.5</v>
      </c>
    </row>
    <row r="26" spans="1:30" s="28" customFormat="1" x14ac:dyDescent="0.25">
      <c r="A26" s="21"/>
      <c r="B26" s="22" t="s">
        <v>19</v>
      </c>
      <c r="C26" s="18"/>
      <c r="D26" s="18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</row>
    <row r="27" spans="1:30" s="28" customFormat="1" x14ac:dyDescent="0.25">
      <c r="A27" s="21" t="s">
        <v>44</v>
      </c>
      <c r="B27" s="22" t="s">
        <v>45</v>
      </c>
      <c r="C27" s="18">
        <f>F27+H27+J27+L27+N27+P27+R27+T27+V27+X27+Z27+AB27</f>
        <v>24.9</v>
      </c>
      <c r="D27" s="18">
        <f>G27+I27+K27+M27+O27+Q27+S27+U27+W27+Y27+AA27+AC27</f>
        <v>0</v>
      </c>
      <c r="E27" s="18">
        <f>D27/C27%</f>
        <v>0</v>
      </c>
      <c r="F27" s="24"/>
      <c r="G27" s="24"/>
      <c r="H27" s="24">
        <v>4.5</v>
      </c>
      <c r="I27" s="24"/>
      <c r="J27" s="24">
        <v>20.399999999999999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0">
        <f>C27-D27</f>
        <v>24.9</v>
      </c>
    </row>
    <row r="28" spans="1:30" s="28" customFormat="1" x14ac:dyDescent="0.25">
      <c r="A28" s="21" t="s">
        <v>46</v>
      </c>
      <c r="B28" s="22" t="s">
        <v>47</v>
      </c>
      <c r="C28" s="18">
        <f>F28+H28+J28+L28+N28+P28+R28+T28+V28+X28+Z28+AB28</f>
        <v>32.1</v>
      </c>
      <c r="D28" s="18">
        <f>G28+I28+K28+M28+O28+Q28+S28+U28+W28+Y28+AA28+AC28</f>
        <v>13.5</v>
      </c>
      <c r="E28" s="18">
        <f>D28/C28%</f>
        <v>42.056074766355138</v>
      </c>
      <c r="F28" s="24">
        <v>14.9</v>
      </c>
      <c r="G28" s="24"/>
      <c r="H28" s="24">
        <v>14.8</v>
      </c>
      <c r="I28" s="24">
        <v>12.9</v>
      </c>
      <c r="J28" s="24">
        <v>2.4</v>
      </c>
      <c r="K28" s="24">
        <v>0.6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0">
        <f>C28-D28</f>
        <v>18.600000000000001</v>
      </c>
    </row>
    <row r="29" spans="1:30" s="28" customFormat="1" x14ac:dyDescent="0.25">
      <c r="A29" s="21" t="s">
        <v>48</v>
      </c>
      <c r="B29" s="22" t="s">
        <v>49</v>
      </c>
      <c r="C29" s="18">
        <f t="shared" si="1"/>
        <v>93</v>
      </c>
      <c r="D29" s="18">
        <f t="shared" si="1"/>
        <v>34.5</v>
      </c>
      <c r="E29" s="18">
        <f>D29/C29%</f>
        <v>37.096774193548384</v>
      </c>
      <c r="F29" s="24">
        <v>15</v>
      </c>
      <c r="G29" s="24"/>
      <c r="H29" s="24">
        <v>20</v>
      </c>
      <c r="I29" s="24">
        <v>34.5</v>
      </c>
      <c r="J29" s="24">
        <v>58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0">
        <f t="shared" ref="AD29:AD42" si="10">C29-D29</f>
        <v>58.5</v>
      </c>
    </row>
    <row r="30" spans="1:30" s="28" customFormat="1" ht="18.75" customHeight="1" x14ac:dyDescent="0.25">
      <c r="A30" s="21" t="s">
        <v>50</v>
      </c>
      <c r="B30" s="22" t="s">
        <v>51</v>
      </c>
      <c r="C30" s="18">
        <f t="shared" si="1"/>
        <v>14.399999999999999</v>
      </c>
      <c r="D30" s="18">
        <f t="shared" si="1"/>
        <v>9.6</v>
      </c>
      <c r="E30" s="18">
        <f t="shared" ref="E30:E42" si="11">D30/C30%</f>
        <v>66.666666666666671</v>
      </c>
      <c r="F30" s="24">
        <v>4.8</v>
      </c>
      <c r="G30" s="24"/>
      <c r="H30" s="24">
        <v>4.8</v>
      </c>
      <c r="I30" s="24">
        <v>4.8</v>
      </c>
      <c r="J30" s="24">
        <v>4.8</v>
      </c>
      <c r="K30" s="24">
        <v>4.8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0">
        <f t="shared" si="10"/>
        <v>4.7999999999999989</v>
      </c>
    </row>
    <row r="31" spans="1:30" s="28" customFormat="1" ht="20.25" customHeight="1" x14ac:dyDescent="0.25">
      <c r="A31" s="21" t="s">
        <v>52</v>
      </c>
      <c r="B31" s="22" t="s">
        <v>53</v>
      </c>
      <c r="C31" s="18">
        <f t="shared" si="1"/>
        <v>30</v>
      </c>
      <c r="D31" s="18">
        <f t="shared" si="1"/>
        <v>24.6</v>
      </c>
      <c r="E31" s="18">
        <f t="shared" si="11"/>
        <v>82.000000000000014</v>
      </c>
      <c r="F31" s="24">
        <v>10</v>
      </c>
      <c r="G31" s="24"/>
      <c r="H31" s="24">
        <v>10</v>
      </c>
      <c r="I31" s="24">
        <v>12.4</v>
      </c>
      <c r="J31" s="24">
        <v>10</v>
      </c>
      <c r="K31" s="24">
        <v>12.2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0">
        <f t="shared" si="10"/>
        <v>5.3999999999999986</v>
      </c>
    </row>
    <row r="32" spans="1:30" s="28" customFormat="1" ht="22.5" customHeight="1" x14ac:dyDescent="0.25">
      <c r="A32" s="21" t="s">
        <v>54</v>
      </c>
      <c r="B32" s="22" t="s">
        <v>55</v>
      </c>
      <c r="C32" s="18">
        <f t="shared" si="1"/>
        <v>7</v>
      </c>
      <c r="D32" s="18">
        <f t="shared" si="1"/>
        <v>0</v>
      </c>
      <c r="E32" s="18">
        <f t="shared" si="11"/>
        <v>0</v>
      </c>
      <c r="F32" s="24">
        <v>7</v>
      </c>
      <c r="G32" s="24"/>
      <c r="H32" s="24"/>
      <c r="I32" s="24"/>
      <c r="J32" s="24"/>
      <c r="K32" s="24"/>
      <c r="L32" s="24"/>
      <c r="M32" s="24"/>
      <c r="N32" s="24"/>
      <c r="O32" s="24"/>
      <c r="P32" s="25"/>
      <c r="Q32" s="25"/>
      <c r="R32" s="24"/>
      <c r="S32" s="25"/>
      <c r="T32" s="25"/>
      <c r="U32" s="24"/>
      <c r="V32" s="24"/>
      <c r="W32" s="24"/>
      <c r="X32" s="24"/>
      <c r="Y32" s="24"/>
      <c r="Z32" s="24"/>
      <c r="AA32" s="24"/>
      <c r="AB32" s="24"/>
      <c r="AC32" s="24"/>
      <c r="AD32" s="20">
        <f t="shared" si="10"/>
        <v>7</v>
      </c>
    </row>
    <row r="33" spans="1:30" s="28" customFormat="1" ht="19.5" customHeight="1" x14ac:dyDescent="0.25">
      <c r="A33" s="21" t="s">
        <v>56</v>
      </c>
      <c r="B33" s="22" t="s">
        <v>57</v>
      </c>
      <c r="C33" s="18">
        <f t="shared" si="1"/>
        <v>0</v>
      </c>
      <c r="D33" s="18">
        <f t="shared" si="1"/>
        <v>0</v>
      </c>
      <c r="E33" s="18" t="e">
        <f t="shared" si="11"/>
        <v>#DIV/0!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0">
        <f t="shared" si="10"/>
        <v>0</v>
      </c>
    </row>
    <row r="34" spans="1:30" s="28" customFormat="1" ht="19.5" customHeight="1" x14ac:dyDescent="0.25">
      <c r="A34" s="21" t="s">
        <v>58</v>
      </c>
      <c r="B34" s="22" t="s">
        <v>59</v>
      </c>
      <c r="C34" s="18">
        <f t="shared" si="1"/>
        <v>0</v>
      </c>
      <c r="D34" s="18">
        <f t="shared" si="1"/>
        <v>0</v>
      </c>
      <c r="E34" s="18" t="e">
        <f t="shared" si="11"/>
        <v>#DIV/0!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0">
        <f t="shared" si="10"/>
        <v>0</v>
      </c>
    </row>
    <row r="35" spans="1:30" s="28" customFormat="1" ht="19.5" customHeight="1" x14ac:dyDescent="0.25">
      <c r="A35" s="21" t="s">
        <v>60</v>
      </c>
      <c r="B35" s="22" t="s">
        <v>61</v>
      </c>
      <c r="C35" s="18">
        <f t="shared" si="1"/>
        <v>35.799999999999997</v>
      </c>
      <c r="D35" s="18">
        <f t="shared" si="1"/>
        <v>35.799999999999997</v>
      </c>
      <c r="E35" s="18">
        <f t="shared" si="11"/>
        <v>100</v>
      </c>
      <c r="F35" s="24">
        <v>35.799999999999997</v>
      </c>
      <c r="G35" s="24">
        <v>35.799999999999997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/>
      <c r="T35" s="25"/>
      <c r="U35" s="24"/>
      <c r="V35" s="24"/>
      <c r="W35" s="24"/>
      <c r="X35" s="24"/>
      <c r="Y35" s="24"/>
      <c r="Z35" s="24"/>
      <c r="AA35" s="24"/>
      <c r="AB35" s="24"/>
      <c r="AC35" s="24"/>
      <c r="AD35" s="20">
        <f t="shared" si="10"/>
        <v>0</v>
      </c>
    </row>
    <row r="36" spans="1:30" s="28" customFormat="1" ht="19.5" customHeight="1" x14ac:dyDescent="0.25">
      <c r="A36" s="21" t="s">
        <v>62</v>
      </c>
      <c r="B36" s="22" t="s">
        <v>63</v>
      </c>
      <c r="C36" s="18">
        <f t="shared" si="1"/>
        <v>0</v>
      </c>
      <c r="D36" s="18">
        <f t="shared" si="1"/>
        <v>0</v>
      </c>
      <c r="E36" s="18" t="e">
        <f t="shared" si="11"/>
        <v>#DIV/0!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0">
        <f t="shared" si="10"/>
        <v>0</v>
      </c>
    </row>
    <row r="37" spans="1:30" s="28" customFormat="1" ht="19.5" customHeight="1" x14ac:dyDescent="0.25">
      <c r="A37" s="21" t="s">
        <v>64</v>
      </c>
      <c r="B37" s="22" t="s">
        <v>65</v>
      </c>
      <c r="C37" s="18">
        <f t="shared" si="1"/>
        <v>50</v>
      </c>
      <c r="D37" s="18">
        <f t="shared" si="1"/>
        <v>0</v>
      </c>
      <c r="E37" s="18">
        <f t="shared" si="11"/>
        <v>0</v>
      </c>
      <c r="F37" s="24"/>
      <c r="G37" s="24"/>
      <c r="H37" s="24"/>
      <c r="I37" s="24"/>
      <c r="J37" s="24">
        <v>50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0">
        <f t="shared" si="10"/>
        <v>50</v>
      </c>
    </row>
    <row r="38" spans="1:30" s="28" customFormat="1" ht="19.5" customHeight="1" x14ac:dyDescent="0.25">
      <c r="A38" s="21" t="s">
        <v>66</v>
      </c>
      <c r="B38" s="22" t="s">
        <v>67</v>
      </c>
      <c r="C38" s="18">
        <f t="shared" si="1"/>
        <v>9</v>
      </c>
      <c r="D38" s="18">
        <f t="shared" si="1"/>
        <v>8.1</v>
      </c>
      <c r="E38" s="18">
        <f t="shared" si="11"/>
        <v>90</v>
      </c>
      <c r="F38" s="24"/>
      <c r="G38" s="24"/>
      <c r="H38" s="24"/>
      <c r="I38" s="24"/>
      <c r="J38" s="24">
        <v>9</v>
      </c>
      <c r="K38" s="24">
        <v>8.1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0">
        <f t="shared" si="10"/>
        <v>0.90000000000000036</v>
      </c>
    </row>
    <row r="39" spans="1:30" s="28" customFormat="1" ht="19.5" customHeight="1" x14ac:dyDescent="0.25">
      <c r="A39" s="21" t="s">
        <v>68</v>
      </c>
      <c r="B39" s="22" t="s">
        <v>69</v>
      </c>
      <c r="C39" s="18">
        <f t="shared" si="1"/>
        <v>0</v>
      </c>
      <c r="D39" s="18">
        <f t="shared" si="1"/>
        <v>0</v>
      </c>
      <c r="E39" s="18" t="e">
        <f t="shared" si="11"/>
        <v>#DIV/0!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9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0">
        <f>C39-D39</f>
        <v>0</v>
      </c>
    </row>
    <row r="40" spans="1:30" s="28" customFormat="1" ht="19.5" customHeight="1" x14ac:dyDescent="0.25">
      <c r="A40" s="21" t="s">
        <v>70</v>
      </c>
      <c r="B40" s="22" t="s">
        <v>71</v>
      </c>
      <c r="C40" s="18">
        <f t="shared" si="1"/>
        <v>15.8</v>
      </c>
      <c r="D40" s="18">
        <f t="shared" si="1"/>
        <v>0</v>
      </c>
      <c r="E40" s="18">
        <f t="shared" si="11"/>
        <v>0</v>
      </c>
      <c r="F40" s="24"/>
      <c r="G40" s="24"/>
      <c r="H40" s="24"/>
      <c r="I40" s="24"/>
      <c r="J40" s="24">
        <v>15.8</v>
      </c>
      <c r="K40" s="24"/>
      <c r="L40" s="24"/>
      <c r="M40" s="24"/>
      <c r="N40" s="24"/>
      <c r="O40" s="24"/>
      <c r="P40" s="29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0">
        <f t="shared" ref="AD40:AD41" si="12">C40-D40</f>
        <v>15.8</v>
      </c>
    </row>
    <row r="41" spans="1:30" s="28" customFormat="1" ht="19.5" customHeight="1" x14ac:dyDescent="0.25">
      <c r="A41" s="21" t="s">
        <v>72</v>
      </c>
      <c r="B41" s="22" t="s">
        <v>73</v>
      </c>
      <c r="C41" s="18">
        <f t="shared" si="1"/>
        <v>33.199999999999996</v>
      </c>
      <c r="D41" s="18">
        <f t="shared" si="1"/>
        <v>14.6</v>
      </c>
      <c r="E41" s="18">
        <f t="shared" si="11"/>
        <v>43.975903614457835</v>
      </c>
      <c r="F41" s="24">
        <v>4.8</v>
      </c>
      <c r="G41" s="24"/>
      <c r="H41" s="24"/>
      <c r="I41" s="24">
        <v>0.1</v>
      </c>
      <c r="J41" s="24">
        <v>28.4</v>
      </c>
      <c r="K41" s="24">
        <v>14.5</v>
      </c>
      <c r="L41" s="24"/>
      <c r="M41" s="24"/>
      <c r="N41" s="24"/>
      <c r="O41" s="24"/>
      <c r="P41" s="29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0">
        <f t="shared" si="12"/>
        <v>18.599999999999994</v>
      </c>
    </row>
    <row r="42" spans="1:30" s="28" customFormat="1" x14ac:dyDescent="0.25">
      <c r="A42" s="21" t="s">
        <v>74</v>
      </c>
      <c r="B42" s="22" t="s">
        <v>75</v>
      </c>
      <c r="C42" s="18">
        <f t="shared" si="1"/>
        <v>1097.2</v>
      </c>
      <c r="D42" s="18">
        <f t="shared" si="1"/>
        <v>1094</v>
      </c>
      <c r="E42" s="18">
        <f t="shared" si="11"/>
        <v>99.708348523514388</v>
      </c>
      <c r="F42" s="19">
        <f>SUM(F43:F45)</f>
        <v>365.9</v>
      </c>
      <c r="G42" s="19">
        <f t="shared" ref="G42:AC42" si="13">SUM(G43:G45)</f>
        <v>314</v>
      </c>
      <c r="H42" s="19">
        <f t="shared" si="13"/>
        <v>365.9</v>
      </c>
      <c r="I42" s="19">
        <f t="shared" si="13"/>
        <v>365</v>
      </c>
      <c r="J42" s="19">
        <f t="shared" si="13"/>
        <v>365.40000000000003</v>
      </c>
      <c r="K42" s="19">
        <f t="shared" si="13"/>
        <v>415</v>
      </c>
      <c r="L42" s="19">
        <f t="shared" si="13"/>
        <v>0</v>
      </c>
      <c r="M42" s="19">
        <f t="shared" si="13"/>
        <v>0</v>
      </c>
      <c r="N42" s="19">
        <f t="shared" si="13"/>
        <v>0</v>
      </c>
      <c r="O42" s="19">
        <f t="shared" si="13"/>
        <v>0</v>
      </c>
      <c r="P42" s="19">
        <f t="shared" si="13"/>
        <v>0</v>
      </c>
      <c r="Q42" s="19">
        <f t="shared" si="13"/>
        <v>0</v>
      </c>
      <c r="R42" s="19">
        <f t="shared" si="13"/>
        <v>0</v>
      </c>
      <c r="S42" s="19">
        <f t="shared" si="13"/>
        <v>0</v>
      </c>
      <c r="T42" s="19">
        <f t="shared" si="13"/>
        <v>0</v>
      </c>
      <c r="U42" s="19">
        <f t="shared" si="13"/>
        <v>0</v>
      </c>
      <c r="V42" s="19">
        <f t="shared" si="13"/>
        <v>0</v>
      </c>
      <c r="W42" s="19">
        <f t="shared" si="13"/>
        <v>0</v>
      </c>
      <c r="X42" s="19">
        <f t="shared" si="13"/>
        <v>0</v>
      </c>
      <c r="Y42" s="19">
        <f t="shared" si="13"/>
        <v>0</v>
      </c>
      <c r="Z42" s="19">
        <f t="shared" si="13"/>
        <v>0</v>
      </c>
      <c r="AA42" s="19">
        <f t="shared" si="13"/>
        <v>0</v>
      </c>
      <c r="AB42" s="19">
        <f t="shared" si="13"/>
        <v>0</v>
      </c>
      <c r="AC42" s="19">
        <f t="shared" si="13"/>
        <v>0</v>
      </c>
      <c r="AD42" s="20">
        <f t="shared" si="10"/>
        <v>3.2000000000000455</v>
      </c>
    </row>
    <row r="43" spans="1:30" s="28" customFormat="1" x14ac:dyDescent="0.25">
      <c r="A43" s="21"/>
      <c r="B43" s="22" t="s">
        <v>12</v>
      </c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20"/>
    </row>
    <row r="44" spans="1:30" s="28" customFormat="1" x14ac:dyDescent="0.25">
      <c r="A44" s="21" t="s">
        <v>76</v>
      </c>
      <c r="B44" s="22" t="s">
        <v>77</v>
      </c>
      <c r="C44" s="18">
        <f t="shared" si="1"/>
        <v>1097.2</v>
      </c>
      <c r="D44" s="18">
        <f t="shared" si="1"/>
        <v>1094</v>
      </c>
      <c r="E44" s="18">
        <f>D44/C44%</f>
        <v>99.708348523514388</v>
      </c>
      <c r="F44" s="24">
        <v>365.9</v>
      </c>
      <c r="G44" s="24">
        <v>314</v>
      </c>
      <c r="H44" s="24">
        <v>365.9</v>
      </c>
      <c r="I44" s="24">
        <v>365</v>
      </c>
      <c r="J44" s="24">
        <f>357.3+8.1</f>
        <v>365.40000000000003</v>
      </c>
      <c r="K44" s="24">
        <f>409.9+5.1</f>
        <v>415</v>
      </c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0">
        <f>C44-D44</f>
        <v>3.2000000000000455</v>
      </c>
    </row>
    <row r="45" spans="1:30" s="30" customFormat="1" ht="19.5" hidden="1" customHeight="1" x14ac:dyDescent="0.25">
      <c r="A45" s="16" t="s">
        <v>78</v>
      </c>
      <c r="B45" s="22" t="s">
        <v>79</v>
      </c>
      <c r="C45" s="18">
        <f t="shared" si="1"/>
        <v>0</v>
      </c>
      <c r="D45" s="18">
        <f t="shared" si="1"/>
        <v>0</v>
      </c>
      <c r="E45" s="18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18">
        <f>C45-D45</f>
        <v>0</v>
      </c>
    </row>
    <row r="46" spans="1:30" s="30" customFormat="1" ht="18" customHeight="1" x14ac:dyDescent="0.25">
      <c r="A46" s="12" t="s">
        <v>80</v>
      </c>
      <c r="B46" s="13" t="s">
        <v>81</v>
      </c>
      <c r="C46" s="14">
        <f>F46+H46+J46+L46+N46+P46+R46+T46+V46+X46+Z46+AB46</f>
        <v>0</v>
      </c>
      <c r="D46" s="14">
        <f>G46+I46+K46+M46+O46+Q46+S46+U46+W46+Y46+AA46+AC46</f>
        <v>0</v>
      </c>
      <c r="E46" s="14" t="e">
        <f>D46/C46%</f>
        <v>#DIV/0!</v>
      </c>
      <c r="F46" s="15">
        <f>SUM(F48:F60)</f>
        <v>0</v>
      </c>
      <c r="G46" s="15">
        <f>SUM(G48:G60)</f>
        <v>0</v>
      </c>
      <c r="H46" s="15">
        <f t="shared" ref="H46:V46" si="14">SUM(H48:H60)</f>
        <v>0</v>
      </c>
      <c r="I46" s="15">
        <f t="shared" si="14"/>
        <v>0</v>
      </c>
      <c r="J46" s="15">
        <f t="shared" si="14"/>
        <v>0</v>
      </c>
      <c r="K46" s="15">
        <f t="shared" si="14"/>
        <v>0</v>
      </c>
      <c r="L46" s="15">
        <f>SUM(L48:L60)</f>
        <v>0</v>
      </c>
      <c r="M46" s="15">
        <f t="shared" si="14"/>
        <v>0</v>
      </c>
      <c r="N46" s="15">
        <f t="shared" si="14"/>
        <v>0</v>
      </c>
      <c r="O46" s="15">
        <f t="shared" si="14"/>
        <v>0</v>
      </c>
      <c r="P46" s="15">
        <f t="shared" si="14"/>
        <v>0</v>
      </c>
      <c r="Q46" s="15">
        <f t="shared" si="14"/>
        <v>0</v>
      </c>
      <c r="R46" s="15">
        <f>SUM(R48:R60)</f>
        <v>0</v>
      </c>
      <c r="S46" s="15">
        <f t="shared" si="14"/>
        <v>0</v>
      </c>
      <c r="T46" s="15">
        <f t="shared" si="14"/>
        <v>0</v>
      </c>
      <c r="U46" s="15">
        <f t="shared" si="14"/>
        <v>0</v>
      </c>
      <c r="V46" s="15">
        <f t="shared" si="14"/>
        <v>0</v>
      </c>
      <c r="W46" s="15">
        <f>SUM(W48:W60)</f>
        <v>0</v>
      </c>
      <c r="X46" s="15">
        <f t="shared" ref="X46:AC46" si="15">SUM(X48:X60)</f>
        <v>0</v>
      </c>
      <c r="Y46" s="15">
        <f t="shared" si="15"/>
        <v>0</v>
      </c>
      <c r="Z46" s="15">
        <f t="shared" si="15"/>
        <v>0</v>
      </c>
      <c r="AA46" s="15">
        <f t="shared" si="15"/>
        <v>0</v>
      </c>
      <c r="AB46" s="15">
        <f t="shared" si="15"/>
        <v>0</v>
      </c>
      <c r="AC46" s="15">
        <f t="shared" si="15"/>
        <v>0</v>
      </c>
      <c r="AD46" s="14">
        <f>C46-D46</f>
        <v>0</v>
      </c>
    </row>
    <row r="47" spans="1:30" s="30" customFormat="1" x14ac:dyDescent="0.25">
      <c r="A47" s="21"/>
      <c r="B47" s="22" t="s">
        <v>12</v>
      </c>
      <c r="C47" s="18"/>
      <c r="D47" s="18"/>
      <c r="E47" s="18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 s="28" customFormat="1" x14ac:dyDescent="0.3">
      <c r="A48" s="21" t="s">
        <v>82</v>
      </c>
      <c r="B48" s="31" t="s">
        <v>83</v>
      </c>
      <c r="C48" s="18">
        <f t="shared" si="1"/>
        <v>0</v>
      </c>
      <c r="D48" s="18">
        <f t="shared" si="1"/>
        <v>0</v>
      </c>
      <c r="E48" s="18" t="e">
        <f>D48/C48%</f>
        <v>#DIV/0!</v>
      </c>
      <c r="F48" s="24"/>
      <c r="G48" s="24"/>
      <c r="H48" s="24"/>
      <c r="I48" s="24"/>
      <c r="J48" s="24"/>
      <c r="K48" s="24"/>
      <c r="L48" s="24"/>
      <c r="M48" s="24"/>
      <c r="N48" s="24"/>
      <c r="O48" s="29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19">
        <f t="shared" ref="AD48:AD60" si="16">C48-D48</f>
        <v>0</v>
      </c>
    </row>
    <row r="49" spans="1:30" s="28" customFormat="1" ht="18.75" customHeight="1" x14ac:dyDescent="0.3">
      <c r="A49" s="21" t="s">
        <v>84</v>
      </c>
      <c r="B49" s="31" t="s">
        <v>85</v>
      </c>
      <c r="C49" s="18">
        <f t="shared" si="1"/>
        <v>0</v>
      </c>
      <c r="D49" s="18">
        <f t="shared" si="1"/>
        <v>0</v>
      </c>
      <c r="E49" s="18" t="e">
        <f t="shared" ref="E49:E60" si="17">D49/C49%</f>
        <v>#DIV/0!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19">
        <f t="shared" si="16"/>
        <v>0</v>
      </c>
    </row>
    <row r="50" spans="1:30" s="28" customFormat="1" x14ac:dyDescent="0.3">
      <c r="A50" s="21" t="s">
        <v>86</v>
      </c>
      <c r="B50" s="31" t="s">
        <v>87</v>
      </c>
      <c r="C50" s="18">
        <f t="shared" si="1"/>
        <v>0</v>
      </c>
      <c r="D50" s="18">
        <f t="shared" si="1"/>
        <v>0</v>
      </c>
      <c r="E50" s="18" t="e">
        <f t="shared" si="17"/>
        <v>#DIV/0!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19">
        <f t="shared" si="16"/>
        <v>0</v>
      </c>
    </row>
    <row r="51" spans="1:30" s="28" customFormat="1" x14ac:dyDescent="0.3">
      <c r="A51" s="21" t="s">
        <v>88</v>
      </c>
      <c r="B51" s="31" t="s">
        <v>89</v>
      </c>
      <c r="C51" s="18">
        <f>F51+H51+J51+L51+N51+P51+R51+T51+V51+X51+Z51+AB51</f>
        <v>0</v>
      </c>
      <c r="D51" s="18">
        <f>G51+I51+K51+M51+O51+Q51+S51+U51+W51+Y51+AA51+AC51</f>
        <v>0</v>
      </c>
      <c r="E51" s="18" t="e">
        <f t="shared" si="17"/>
        <v>#DIV/0!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19">
        <f t="shared" si="16"/>
        <v>0</v>
      </c>
    </row>
    <row r="52" spans="1:30" s="28" customFormat="1" x14ac:dyDescent="0.3">
      <c r="A52" s="21" t="s">
        <v>90</v>
      </c>
      <c r="B52" s="31" t="s">
        <v>91</v>
      </c>
      <c r="C52" s="18">
        <f t="shared" si="1"/>
        <v>0</v>
      </c>
      <c r="D52" s="18">
        <f t="shared" si="1"/>
        <v>0</v>
      </c>
      <c r="E52" s="18" t="e">
        <f t="shared" si="17"/>
        <v>#DIV/0!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19">
        <f t="shared" si="16"/>
        <v>0</v>
      </c>
    </row>
    <row r="53" spans="1:30" s="28" customFormat="1" x14ac:dyDescent="0.3">
      <c r="A53" s="21" t="s">
        <v>92</v>
      </c>
      <c r="B53" s="31" t="s">
        <v>93</v>
      </c>
      <c r="C53" s="18">
        <f t="shared" si="1"/>
        <v>0</v>
      </c>
      <c r="D53" s="18">
        <f t="shared" si="1"/>
        <v>0</v>
      </c>
      <c r="E53" s="18" t="e">
        <f t="shared" si="17"/>
        <v>#DIV/0!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9">
        <f t="shared" si="16"/>
        <v>0</v>
      </c>
    </row>
    <row r="54" spans="1:30" s="28" customFormat="1" ht="19.5" hidden="1" customHeight="1" x14ac:dyDescent="0.3">
      <c r="A54" s="21" t="s">
        <v>94</v>
      </c>
      <c r="B54" s="31"/>
      <c r="C54" s="18">
        <f t="shared" si="1"/>
        <v>0</v>
      </c>
      <c r="D54" s="18">
        <f t="shared" si="1"/>
        <v>0</v>
      </c>
      <c r="E54" s="18" t="e">
        <f t="shared" si="17"/>
        <v>#DIV/0!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9">
        <f t="shared" si="16"/>
        <v>0</v>
      </c>
    </row>
    <row r="55" spans="1:30" s="28" customFormat="1" hidden="1" x14ac:dyDescent="0.3">
      <c r="A55" s="21" t="s">
        <v>95</v>
      </c>
      <c r="B55" s="31"/>
      <c r="C55" s="18">
        <f t="shared" si="1"/>
        <v>0</v>
      </c>
      <c r="D55" s="18">
        <f t="shared" si="1"/>
        <v>0</v>
      </c>
      <c r="E55" s="18" t="e">
        <f t="shared" si="17"/>
        <v>#DIV/0!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9">
        <f t="shared" si="16"/>
        <v>0</v>
      </c>
    </row>
    <row r="56" spans="1:30" s="28" customFormat="1" hidden="1" x14ac:dyDescent="0.3">
      <c r="A56" s="21" t="s">
        <v>96</v>
      </c>
      <c r="B56" s="31"/>
      <c r="C56" s="18">
        <f t="shared" si="1"/>
        <v>0</v>
      </c>
      <c r="D56" s="18">
        <f t="shared" si="1"/>
        <v>0</v>
      </c>
      <c r="E56" s="18" t="e">
        <f t="shared" si="17"/>
        <v>#DIV/0!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9">
        <f t="shared" si="16"/>
        <v>0</v>
      </c>
    </row>
    <row r="57" spans="1:30" s="28" customFormat="1" hidden="1" x14ac:dyDescent="0.3">
      <c r="A57" s="21" t="s">
        <v>97</v>
      </c>
      <c r="B57" s="31"/>
      <c r="C57" s="18">
        <f t="shared" si="1"/>
        <v>0</v>
      </c>
      <c r="D57" s="18">
        <f t="shared" si="1"/>
        <v>0</v>
      </c>
      <c r="E57" s="18" t="e">
        <f t="shared" si="17"/>
        <v>#DIV/0!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9">
        <f t="shared" si="16"/>
        <v>0</v>
      </c>
    </row>
    <row r="58" spans="1:30" s="28" customFormat="1" hidden="1" x14ac:dyDescent="0.3">
      <c r="A58" s="21" t="s">
        <v>98</v>
      </c>
      <c r="B58" s="31"/>
      <c r="C58" s="18">
        <f t="shared" ref="C58:D60" si="18">F58+H58+J58+L58+N58+P58+R58+T58+V58+X58+Z58+AB58</f>
        <v>0</v>
      </c>
      <c r="D58" s="18">
        <f t="shared" si="18"/>
        <v>0</v>
      </c>
      <c r="E58" s="18" t="e">
        <f t="shared" si="17"/>
        <v>#DIV/0!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9">
        <f t="shared" si="16"/>
        <v>0</v>
      </c>
    </row>
    <row r="59" spans="1:30" s="28" customFormat="1" hidden="1" x14ac:dyDescent="0.25">
      <c r="A59" s="21" t="s">
        <v>99</v>
      </c>
      <c r="B59" s="22"/>
      <c r="C59" s="18">
        <f t="shared" si="18"/>
        <v>0</v>
      </c>
      <c r="D59" s="18">
        <f t="shared" si="18"/>
        <v>0</v>
      </c>
      <c r="E59" s="18" t="e">
        <f t="shared" si="17"/>
        <v>#DIV/0!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19">
        <f t="shared" si="16"/>
        <v>0</v>
      </c>
    </row>
    <row r="60" spans="1:30" s="30" customFormat="1" hidden="1" x14ac:dyDescent="0.25">
      <c r="A60" s="21" t="s">
        <v>100</v>
      </c>
      <c r="B60" s="22"/>
      <c r="C60" s="18">
        <f t="shared" si="18"/>
        <v>0</v>
      </c>
      <c r="D60" s="18">
        <f t="shared" si="18"/>
        <v>0</v>
      </c>
      <c r="E60" s="18" t="e">
        <f t="shared" si="17"/>
        <v>#DIV/0!</v>
      </c>
      <c r="F60" s="24"/>
      <c r="G60" s="24"/>
      <c r="H60" s="24"/>
      <c r="I60" s="24"/>
      <c r="J60" s="32"/>
      <c r="K60" s="24"/>
      <c r="L60" s="32"/>
      <c r="M60" s="24"/>
      <c r="N60" s="32"/>
      <c r="O60" s="24"/>
      <c r="P60" s="32"/>
      <c r="Q60" s="24"/>
      <c r="R60" s="32"/>
      <c r="S60" s="24"/>
      <c r="T60" s="32"/>
      <c r="U60" s="24"/>
      <c r="V60" s="32"/>
      <c r="W60" s="24"/>
      <c r="X60" s="24"/>
      <c r="Y60" s="24"/>
      <c r="Z60" s="24"/>
      <c r="AA60" s="24"/>
      <c r="AB60" s="24"/>
      <c r="AC60" s="24"/>
      <c r="AD60" s="19">
        <f t="shared" si="16"/>
        <v>0</v>
      </c>
    </row>
    <row r="61" spans="1:30" s="30" customFormat="1" ht="29.25" customHeight="1" x14ac:dyDescent="0.25">
      <c r="A61" s="12"/>
      <c r="B61" s="13" t="s">
        <v>101</v>
      </c>
      <c r="C61" s="14">
        <f>F61+H61+J61+L61+N61+P61+R61+T61+V61+X61+Z61+AB61</f>
        <v>10163.700000000001</v>
      </c>
      <c r="D61" s="14">
        <f>G61+I61+K61+M61+O61+Q61+S61+U61+W61+Y61+AA61+AC61</f>
        <v>8871.2999999999993</v>
      </c>
      <c r="E61" s="14">
        <f>D61/C61%</f>
        <v>87.284158328167891</v>
      </c>
      <c r="F61" s="14">
        <f t="shared" ref="F61:AC61" si="19">F46+F7</f>
        <v>3968.7000000000003</v>
      </c>
      <c r="G61" s="14">
        <f t="shared" si="19"/>
        <v>1735.4999999999998</v>
      </c>
      <c r="H61" s="14">
        <f t="shared" si="19"/>
        <v>2633.2</v>
      </c>
      <c r="I61" s="14">
        <f t="shared" si="19"/>
        <v>4276.7</v>
      </c>
      <c r="J61" s="14">
        <f t="shared" si="19"/>
        <v>3561.8</v>
      </c>
      <c r="K61" s="14">
        <f t="shared" si="19"/>
        <v>2859.0999999999995</v>
      </c>
      <c r="L61" s="14">
        <f t="shared" si="19"/>
        <v>0</v>
      </c>
      <c r="M61" s="14">
        <f t="shared" si="19"/>
        <v>0</v>
      </c>
      <c r="N61" s="14">
        <f t="shared" si="19"/>
        <v>0</v>
      </c>
      <c r="O61" s="14">
        <f t="shared" si="19"/>
        <v>0</v>
      </c>
      <c r="P61" s="14">
        <f t="shared" si="19"/>
        <v>0</v>
      </c>
      <c r="Q61" s="14">
        <f t="shared" si="19"/>
        <v>0</v>
      </c>
      <c r="R61" s="14">
        <f t="shared" si="19"/>
        <v>0</v>
      </c>
      <c r="S61" s="14">
        <f t="shared" si="19"/>
        <v>0</v>
      </c>
      <c r="T61" s="14">
        <f t="shared" si="19"/>
        <v>0</v>
      </c>
      <c r="U61" s="14">
        <f t="shared" si="19"/>
        <v>0</v>
      </c>
      <c r="V61" s="14">
        <f t="shared" si="19"/>
        <v>0</v>
      </c>
      <c r="W61" s="14">
        <f t="shared" si="19"/>
        <v>0</v>
      </c>
      <c r="X61" s="14">
        <f t="shared" si="19"/>
        <v>0</v>
      </c>
      <c r="Y61" s="14">
        <f t="shared" si="19"/>
        <v>0</v>
      </c>
      <c r="Z61" s="14">
        <f t="shared" si="19"/>
        <v>0</v>
      </c>
      <c r="AA61" s="14">
        <f t="shared" si="19"/>
        <v>0</v>
      </c>
      <c r="AB61" s="14">
        <f t="shared" si="19"/>
        <v>0</v>
      </c>
      <c r="AC61" s="14">
        <f t="shared" si="19"/>
        <v>0</v>
      </c>
      <c r="AD61" s="14">
        <f>AD46+AD7</f>
        <v>1292.4000000000015</v>
      </c>
    </row>
    <row r="62" spans="1:30" x14ac:dyDescent="0.3">
      <c r="A62" s="33" t="s">
        <v>102</v>
      </c>
      <c r="B62" s="34"/>
      <c r="C62" s="34"/>
      <c r="D62" s="34"/>
      <c r="E62" s="35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6" t="s">
        <v>103</v>
      </c>
    </row>
    <row r="63" spans="1:30" x14ac:dyDescent="0.3">
      <c r="A63" s="33" t="s">
        <v>104</v>
      </c>
      <c r="B63" s="37"/>
      <c r="C63" s="37"/>
      <c r="D63" s="37"/>
      <c r="E63" s="37"/>
      <c r="F63" s="37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6" t="s">
        <v>105</v>
      </c>
    </row>
    <row r="64" spans="1:30" ht="12.75" x14ac:dyDescent="0.2">
      <c r="A64" s="3"/>
      <c r="AD64" s="3"/>
    </row>
    <row r="66" spans="4:4" x14ac:dyDescent="0.3">
      <c r="D66" s="38"/>
    </row>
  </sheetData>
  <mergeCells count="20">
    <mergeCell ref="T5:U5"/>
    <mergeCell ref="V5:W5"/>
    <mergeCell ref="X5:Y5"/>
    <mergeCell ref="Z5:AA5"/>
    <mergeCell ref="AB5:AC5"/>
    <mergeCell ref="H5:I5"/>
    <mergeCell ref="J5:K5"/>
    <mergeCell ref="L5:M5"/>
    <mergeCell ref="N5:O5"/>
    <mergeCell ref="P5:Q5"/>
    <mergeCell ref="R5:S5"/>
    <mergeCell ref="A1:AD1"/>
    <mergeCell ref="A2:AD2"/>
    <mergeCell ref="A3:AD3"/>
    <mergeCell ref="A4:A6"/>
    <mergeCell ref="B4:B6"/>
    <mergeCell ref="C4:E5"/>
    <mergeCell ref="F4:AC4"/>
    <mergeCell ref="AD4:AD6"/>
    <mergeCell ref="F5:G5"/>
  </mergeCells>
  <pageMargins left="0.6361607142857143" right="0.21205357142857142" top="0.24" bottom="0.17812500000000001" header="0.16" footer="0.1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1кв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2020-04-07T09:15:40Z</dcterms:created>
  <dcterms:modified xsi:type="dcterms:W3CDTF">2020-04-07T09:21:49Z</dcterms:modified>
</cp:coreProperties>
</file>