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7A0CB18-3BF5-4B71-BA5A-10ACFE76F7BB}" xr6:coauthVersionLast="37" xr6:coauthVersionMax="37" xr10:uidLastSave="{00000000-0000-0000-0000-000000000000}"/>
  <bookViews>
    <workbookView xWindow="5055" yWindow="0" windowWidth="26265" windowHeight="12810" xr2:uid="{8F184F8C-6111-4C3D-A084-A55C2C0ED16F}"/>
  </bookViews>
  <sheets>
    <sheet name="6міс 2020" sheetId="2" r:id="rId1"/>
  </sheets>
  <externalReferences>
    <externalReference r:id="rId2"/>
  </externalReferenc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2" l="1"/>
  <c r="E57" i="2" s="1"/>
  <c r="C57" i="2"/>
  <c r="AD57" i="2" s="1"/>
  <c r="AD56" i="2"/>
  <c r="E56" i="2"/>
  <c r="D56" i="2"/>
  <c r="C56" i="2"/>
  <c r="D55" i="2"/>
  <c r="E55" i="2" s="1"/>
  <c r="C55" i="2"/>
  <c r="AD55" i="2" s="1"/>
  <c r="D54" i="2"/>
  <c r="E54" i="2" s="1"/>
  <c r="C54" i="2"/>
  <c r="AD54" i="2" s="1"/>
  <c r="AD53" i="2"/>
  <c r="E53" i="2"/>
  <c r="D53" i="2"/>
  <c r="C53" i="2"/>
  <c r="D52" i="2"/>
  <c r="E52" i="2" s="1"/>
  <c r="C52" i="2"/>
  <c r="AD52" i="2" s="1"/>
  <c r="D51" i="2"/>
  <c r="E51" i="2" s="1"/>
  <c r="C51" i="2"/>
  <c r="AD51" i="2" s="1"/>
  <c r="AD50" i="2"/>
  <c r="E50" i="2"/>
  <c r="D50" i="2"/>
  <c r="C50" i="2"/>
  <c r="D49" i="2"/>
  <c r="E49" i="2" s="1"/>
  <c r="C49" i="2"/>
  <c r="AD49" i="2" s="1"/>
  <c r="D48" i="2"/>
  <c r="E48" i="2" s="1"/>
  <c r="C48" i="2"/>
  <c r="AD48" i="2" s="1"/>
  <c r="AC46" i="2"/>
  <c r="AC58" i="2" s="1"/>
  <c r="AB46" i="2"/>
  <c r="AA46" i="2"/>
  <c r="Z46" i="2"/>
  <c r="Y46" i="2"/>
  <c r="X46" i="2"/>
  <c r="W46" i="2"/>
  <c r="W58" i="2" s="1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D46" i="2" s="1"/>
  <c r="E46" i="2" s="1"/>
  <c r="F46" i="2"/>
  <c r="C46" i="2" s="1"/>
  <c r="D45" i="2"/>
  <c r="C45" i="2"/>
  <c r="AD45" i="2" s="1"/>
  <c r="Q44" i="2"/>
  <c r="O44" i="2"/>
  <c r="M44" i="2"/>
  <c r="M42" i="2" s="1"/>
  <c r="K44" i="2"/>
  <c r="D44" i="2" s="1"/>
  <c r="J44" i="2"/>
  <c r="C44" i="2" s="1"/>
  <c r="AD44" i="2" s="1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L42" i="2"/>
  <c r="K42" i="2"/>
  <c r="J42" i="2"/>
  <c r="I42" i="2"/>
  <c r="H42" i="2"/>
  <c r="G42" i="2"/>
  <c r="F42" i="2"/>
  <c r="C42" i="2"/>
  <c r="D41" i="2"/>
  <c r="E41" i="2" s="1"/>
  <c r="C41" i="2"/>
  <c r="AD41" i="2" s="1"/>
  <c r="AD40" i="2"/>
  <c r="E40" i="2"/>
  <c r="D40" i="2"/>
  <c r="C40" i="2"/>
  <c r="D39" i="2"/>
  <c r="E39" i="2" s="1"/>
  <c r="C39" i="2"/>
  <c r="AD39" i="2" s="1"/>
  <c r="D38" i="2"/>
  <c r="E38" i="2" s="1"/>
  <c r="C38" i="2"/>
  <c r="AD38" i="2" s="1"/>
  <c r="AD37" i="2"/>
  <c r="E37" i="2"/>
  <c r="D37" i="2"/>
  <c r="C37" i="2"/>
  <c r="D36" i="2"/>
  <c r="C36" i="2"/>
  <c r="AD36" i="2" s="1"/>
  <c r="D35" i="2"/>
  <c r="E35" i="2" s="1"/>
  <c r="C35" i="2"/>
  <c r="AD35" i="2" s="1"/>
  <c r="AD34" i="2"/>
  <c r="E34" i="2"/>
  <c r="D34" i="2"/>
  <c r="C34" i="2"/>
  <c r="D33" i="2"/>
  <c r="C33" i="2"/>
  <c r="AD33" i="2" s="1"/>
  <c r="AD32" i="2"/>
  <c r="D32" i="2"/>
  <c r="E32" i="2" s="1"/>
  <c r="C32" i="2"/>
  <c r="D31" i="2"/>
  <c r="AD31" i="2" s="1"/>
  <c r="C31" i="2"/>
  <c r="D30" i="2"/>
  <c r="E30" i="2" s="1"/>
  <c r="C30" i="2"/>
  <c r="AD30" i="2" s="1"/>
  <c r="AD29" i="2"/>
  <c r="D29" i="2"/>
  <c r="E29" i="2" s="1"/>
  <c r="C29" i="2"/>
  <c r="D28" i="2"/>
  <c r="C28" i="2"/>
  <c r="D27" i="2"/>
  <c r="E27" i="2" s="1"/>
  <c r="C27" i="2"/>
  <c r="AD27" i="2" s="1"/>
  <c r="AC25" i="2"/>
  <c r="AB25" i="2"/>
  <c r="AA25" i="2"/>
  <c r="Z25" i="2"/>
  <c r="Y25" i="2"/>
  <c r="X25" i="2"/>
  <c r="X7" i="2" s="1"/>
  <c r="W25" i="2"/>
  <c r="V25" i="2"/>
  <c r="U25" i="2"/>
  <c r="T25" i="2"/>
  <c r="S25" i="2"/>
  <c r="R25" i="2"/>
  <c r="R7" i="2" s="1"/>
  <c r="Q25" i="2"/>
  <c r="P25" i="2"/>
  <c r="O25" i="2"/>
  <c r="N25" i="2"/>
  <c r="M25" i="2"/>
  <c r="L25" i="2"/>
  <c r="L7" i="2" s="1"/>
  <c r="K25" i="2"/>
  <c r="J25" i="2"/>
  <c r="I25" i="2"/>
  <c r="H25" i="2"/>
  <c r="G25" i="2"/>
  <c r="D25" i="2" s="1"/>
  <c r="F25" i="2"/>
  <c r="J24" i="2"/>
  <c r="C24" i="2" s="1"/>
  <c r="AD24" i="2" s="1"/>
  <c r="D24" i="2"/>
  <c r="M23" i="2"/>
  <c r="D23" i="2" s="1"/>
  <c r="J23" i="2"/>
  <c r="D22" i="2"/>
  <c r="E22" i="2" s="1"/>
  <c r="C22" i="2"/>
  <c r="AC20" i="2"/>
  <c r="AB20" i="2"/>
  <c r="AA20" i="2"/>
  <c r="Z20" i="2"/>
  <c r="Y20" i="2"/>
  <c r="X20" i="2"/>
  <c r="W20" i="2"/>
  <c r="V20" i="2"/>
  <c r="U20" i="2"/>
  <c r="T20" i="2"/>
  <c r="T7" i="2" s="1"/>
  <c r="S20" i="2"/>
  <c r="R20" i="2"/>
  <c r="Q20" i="2"/>
  <c r="P20" i="2"/>
  <c r="O20" i="2"/>
  <c r="N20" i="2"/>
  <c r="M20" i="2"/>
  <c r="L20" i="2"/>
  <c r="K20" i="2"/>
  <c r="I20" i="2"/>
  <c r="H20" i="2"/>
  <c r="G20" i="2"/>
  <c r="F20" i="2"/>
  <c r="D19" i="2"/>
  <c r="AD19" i="2" s="1"/>
  <c r="C19" i="2"/>
  <c r="D18" i="2"/>
  <c r="C18" i="2"/>
  <c r="AD18" i="2" s="1"/>
  <c r="AD17" i="2"/>
  <c r="D17" i="2"/>
  <c r="E17" i="2" s="1"/>
  <c r="C17" i="2"/>
  <c r="D16" i="2"/>
  <c r="C16" i="2"/>
  <c r="D15" i="2"/>
  <c r="C15" i="2"/>
  <c r="AD15" i="2" s="1"/>
  <c r="Q14" i="2"/>
  <c r="Q11" i="2" s="1"/>
  <c r="N14" i="2"/>
  <c r="M14" i="2"/>
  <c r="K14" i="2"/>
  <c r="K11" i="2" s="1"/>
  <c r="K7" i="2" s="1"/>
  <c r="J14" i="2"/>
  <c r="D14" i="2"/>
  <c r="J13" i="2"/>
  <c r="D13" i="2"/>
  <c r="C13" i="2"/>
  <c r="AD13" i="2" s="1"/>
  <c r="AC11" i="2"/>
  <c r="AB11" i="2"/>
  <c r="AA11" i="2"/>
  <c r="AA7" i="2" s="1"/>
  <c r="AA58" i="2" s="1"/>
  <c r="Z11" i="2"/>
  <c r="Y11" i="2"/>
  <c r="X11" i="2"/>
  <c r="W11" i="2"/>
  <c r="V11" i="2"/>
  <c r="U11" i="2"/>
  <c r="T11" i="2"/>
  <c r="S11" i="2"/>
  <c r="R11" i="2"/>
  <c r="P11" i="2"/>
  <c r="O11" i="2"/>
  <c r="N11" i="2"/>
  <c r="N7" i="2" s="1"/>
  <c r="M11" i="2"/>
  <c r="L11" i="2"/>
  <c r="I11" i="2"/>
  <c r="H11" i="2"/>
  <c r="G11" i="2"/>
  <c r="F11" i="2"/>
  <c r="Q10" i="2"/>
  <c r="O10" i="2"/>
  <c r="M10" i="2"/>
  <c r="K10" i="2"/>
  <c r="J10" i="2"/>
  <c r="C10" i="2" s="1"/>
  <c r="D10" i="2"/>
  <c r="AD10" i="2" s="1"/>
  <c r="Q9" i="2"/>
  <c r="O9" i="2"/>
  <c r="M9" i="2"/>
  <c r="M7" i="2" s="1"/>
  <c r="K9" i="2"/>
  <c r="J9" i="2"/>
  <c r="C9" i="2"/>
  <c r="AC7" i="2"/>
  <c r="AB7" i="2"/>
  <c r="AB58" i="2" s="1"/>
  <c r="Z7" i="2"/>
  <c r="W7" i="2"/>
  <c r="V7" i="2"/>
  <c r="V58" i="2" s="1"/>
  <c r="U7" i="2"/>
  <c r="U58" i="2" s="1"/>
  <c r="P7" i="2"/>
  <c r="P58" i="2" s="1"/>
  <c r="O7" i="2"/>
  <c r="O58" i="2" s="1"/>
  <c r="I7" i="2"/>
  <c r="I58" i="2" s="1"/>
  <c r="C11" i="2" l="1"/>
  <c r="AD11" i="2" s="1"/>
  <c r="M58" i="2"/>
  <c r="G7" i="2"/>
  <c r="D11" i="2"/>
  <c r="E16" i="2"/>
  <c r="E18" i="2"/>
  <c r="D20" i="2"/>
  <c r="F7" i="2"/>
  <c r="C25" i="2"/>
  <c r="AD25" i="2" s="1"/>
  <c r="N58" i="2"/>
  <c r="T58" i="2"/>
  <c r="Z58" i="2"/>
  <c r="Q7" i="2"/>
  <c r="AD16" i="2"/>
  <c r="C23" i="2"/>
  <c r="AD23" i="2" s="1"/>
  <c r="J20" i="2"/>
  <c r="C20" i="2" s="1"/>
  <c r="AD20" i="2" s="1"/>
  <c r="D42" i="2"/>
  <c r="E42" i="2" s="1"/>
  <c r="D9" i="2"/>
  <c r="C14" i="2"/>
  <c r="AD14" i="2" s="1"/>
  <c r="J11" i="2"/>
  <c r="E10" i="2"/>
  <c r="S7" i="2"/>
  <c r="Y7" i="2"/>
  <c r="AD42" i="2"/>
  <c r="K58" i="2"/>
  <c r="Q58" i="2"/>
  <c r="H7" i="2"/>
  <c r="H58" i="2" s="1"/>
  <c r="E13" i="2"/>
  <c r="AD22" i="2"/>
  <c r="E24" i="2"/>
  <c r="AD28" i="2"/>
  <c r="E28" i="2"/>
  <c r="E44" i="2"/>
  <c r="AD46" i="2"/>
  <c r="L58" i="2"/>
  <c r="R58" i="2"/>
  <c r="X58" i="2"/>
  <c r="S58" i="2"/>
  <c r="Y58" i="2"/>
  <c r="E36" i="2"/>
  <c r="F58" i="2"/>
  <c r="G58" i="2"/>
  <c r="E31" i="2"/>
  <c r="E23" i="2" l="1"/>
  <c r="E11" i="2"/>
  <c r="E9" i="2"/>
  <c r="D7" i="2"/>
  <c r="AD9" i="2"/>
  <c r="J7" i="2"/>
  <c r="J58" i="2" s="1"/>
  <c r="D58" i="2"/>
  <c r="C58" i="2"/>
  <c r="E25" i="2"/>
  <c r="E20" i="2"/>
  <c r="E14" i="2"/>
  <c r="E58" i="2" l="1"/>
  <c r="C7" i="2"/>
  <c r="AD7" i="2" s="1"/>
  <c r="AD58" i="2" s="1"/>
  <c r="E7" i="2" l="1"/>
</calcChain>
</file>

<file path=xl/sharedStrings.xml><?xml version="1.0" encoding="utf-8"?>
<sst xmlns="http://schemas.openxmlformats.org/spreadsheetml/2006/main" count="130" uniqueCount="102">
  <si>
    <t>КП "Затишне місто"</t>
  </si>
  <si>
    <t>№ з/п</t>
  </si>
  <si>
    <t>Назва видатків, об'єктів</t>
  </si>
  <si>
    <t xml:space="preserve">Разом </t>
  </si>
  <si>
    <t>залишок (тис.грн.)</t>
  </si>
  <si>
    <t>план</t>
  </si>
  <si>
    <t>виконано</t>
  </si>
  <si>
    <t>% виконання</t>
  </si>
  <si>
    <t>Видатки (благоустрій)-всього (тис.грн.):</t>
  </si>
  <si>
    <t>в тому числі</t>
  </si>
  <si>
    <t>1.1</t>
  </si>
  <si>
    <t>Заробітна плата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</si>
  <si>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</si>
  <si>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</si>
  <si>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</si>
  <si>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</si>
  <si>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</si>
  <si>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</si>
  <si>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</si>
  <si>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</si>
  <si>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</si>
  <si>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</si>
  <si>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</si>
  <si>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</si>
  <si>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</si>
  <si>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</si>
  <si>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</si>
  <si>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</si>
  <si>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</si>
  <si>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</si>
  <si>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</si>
  <si>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</si>
  <si>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</si>
  <si>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</si>
  <si>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</si>
  <si>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</si>
  <si>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</si>
  <si>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</si>
  <si>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</si>
  <si>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</si>
  <si>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</si>
  <si>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</si>
  <si>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</si>
  <si>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</si>
  <si>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</si>
  <si>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</si>
  <si>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</si>
  <si>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</si>
  <si>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</si>
  <si>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</si>
  <si>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</si>
  <si>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</si>
  <si>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</si>
  <si>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</si>
  <si>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</si>
  <si>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</si>
  <si>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</si>
  <si>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</si>
  <si>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</si>
  <si>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</si>
  <si>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</si>
  <si>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</si>
  <si>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</si>
  <si>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</si>
  <si>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</si>
  <si>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</si>
  <si>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</si>
  <si>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</si>
  <si>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</si>
  <si>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</si>
  <si>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</si>
  <si>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</si>
  <si>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</si>
  <si>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</si>
  <si>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</si>
  <si>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</si>
  <si>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</si>
  <si>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</si>
  <si>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</si>
  <si>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2.2</t>
  </si>
  <si>
    <t>2.3</t>
  </si>
  <si>
    <t>2.4</t>
  </si>
  <si>
    <t>Придбання саджанців дерев</t>
  </si>
  <si>
    <t>2.5</t>
  </si>
  <si>
    <t>Придбання саджанців кущів</t>
  </si>
  <si>
    <t>2.6</t>
  </si>
  <si>
    <t xml:space="preserve">Придбання трави газонної 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</si>
  <si>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</si>
  <si>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</si>
  <si>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</si>
  <si>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</si>
  <si>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</si>
  <si>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</si>
  <si>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</si>
  <si>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</si>
  <si>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</si>
  <si>
    <t>Звіт про використання бюджетних коштів за січень-червень 2020 року</t>
  </si>
  <si>
    <t>БЮДЖЕТ ЗА І півріччя 2020 рік</t>
  </si>
  <si>
    <t>січень-червень 2020 року</t>
  </si>
  <si>
    <t>тех обслуговування транспорту</t>
  </si>
  <si>
    <t>Придбання газонокосарок</t>
  </si>
  <si>
    <t>Придбання трімерів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</si>
</sst>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1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/>
    </xf>
    <xf numFmtId="164" fontId="5" fillId="2" borderId="2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justify" vertical="center"/>
    </xf>
    <xf numFmtId="164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justify"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9" fillId="0" borderId="0" xfId="0" applyFont="1" applyFill="1"/>
    <xf numFmtId="164" fontId="6" fillId="0" borderId="2" xfId="0" applyNumberFormat="1" applyFont="1" applyFill="1" applyBorder="1" applyAlignment="1">
      <alignment vertical="center"/>
    </xf>
    <xf numFmtId="0" fontId="9" fillId="0" borderId="0" xfId="0" applyFont="1"/>
    <xf numFmtId="0" fontId="3" fillId="0" borderId="2" xfId="0" applyFont="1" applyFill="1" applyBorder="1" applyAlignment="1">
      <alignment wrapText="1" shrinkToFit="1"/>
    </xf>
    <xf numFmtId="0" fontId="6" fillId="3" borderId="2" xfId="0" applyFont="1" applyFill="1" applyBorder="1" applyAlignment="1">
      <alignment vertical="center"/>
    </xf>
    <xf numFmtId="49" fontId="3" fillId="0" borderId="0" xfId="0" applyNumberFormat="1" applyFont="1" applyFill="1"/>
    <xf numFmtId="0" fontId="10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3" fillId="0" borderId="0" xfId="0" applyFont="1" applyFill="1" applyBorder="1"/>
    <xf numFmtId="9" fontId="0" fillId="0" borderId="0" xfId="0" applyNumberFormat="1" applyFont="1"/>
    <xf numFmtId="49" fontId="0" fillId="0" borderId="0" xfId="0" applyNumberFormat="1" applyFont="1"/>
    <xf numFmtId="0" fontId="3" fillId="0" borderId="0" xfId="0" applyFont="1"/>
    <xf numFmtId="0" fontId="4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 shrinkToFit="1"/>
    </xf>
    <xf numFmtId="164" fontId="0" fillId="0" borderId="0" xfId="0" applyNumberFormat="1" applyFont="1"/>
    <xf numFmtId="0" fontId="0" fillId="0" borderId="0" xfId="0" applyFont="1" applyFill="1" applyBorder="1"/>
    <xf numFmtId="164" fontId="0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0\&#1047;&#1042;&#1030;&#1058;%20&#1073;&#1102;&#1076;&#1078;&#1077;&#1090;%20&#1079;&#1072;%2020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AE3" t="str">
            <v>Оплата праці</v>
          </cell>
          <cell r="AF3">
            <v>10372.099999999999</v>
          </cell>
        </row>
        <row r="4">
          <cell r="AE4" t="str">
            <v>ПММ</v>
          </cell>
          <cell r="AF4">
            <v>2939.2000000000003</v>
          </cell>
        </row>
        <row r="5">
          <cell r="AE5" t="str">
            <v>Матеріали та запчастини АТД</v>
          </cell>
          <cell r="AF5">
            <v>342</v>
          </cell>
        </row>
        <row r="6">
          <cell r="AE6" t="str">
            <v>Матеріали ЦБ</v>
          </cell>
          <cell r="AF6">
            <v>2768.1</v>
          </cell>
        </row>
        <row r="7">
          <cell r="AE7" t="str">
            <v>Комунальні послуги</v>
          </cell>
          <cell r="AF7">
            <v>408.90000000000003</v>
          </cell>
        </row>
        <row r="8">
          <cell r="AE8" t="str">
            <v>Інші послуги</v>
          </cell>
          <cell r="AF8">
            <v>378.29999999999995</v>
          </cell>
        </row>
        <row r="9">
          <cell r="AE9" t="str">
            <v>Податки</v>
          </cell>
          <cell r="AF9">
            <v>2052.1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7B627-16B9-444F-AC18-0FB009CE881B}">
  <sheetPr>
    <pageSetUpPr fitToPage="1"/>
  </sheetPr>
  <dimension ref="A1:BH63"/>
  <sheetViews>
    <sheetView tabSelected="1" showWhiteSpace="0" zoomScale="80" zoomScaleNormal="80" zoomScalePageLayoutView="80" workbookViewId="0">
      <selection activeCell="AE1" sqref="AE1:AP1"/>
    </sheetView>
  </sheetViews>
  <sheetFormatPr defaultRowHeight="18.75" x14ac:dyDescent="0.3"/>
  <cols>
    <col min="1" max="1" width="8.85546875" style="32" customWidth="1"/>
    <col min="2" max="2" width="62.28515625" style="2" customWidth="1"/>
    <col min="3" max="3" width="11.85546875" style="2" customWidth="1"/>
    <col min="4" max="4" width="13.85546875" style="2" customWidth="1"/>
    <col min="5" max="5" width="12.28515625" style="2" customWidth="1"/>
    <col min="6" max="6" width="9.28515625" style="2" customWidth="1"/>
    <col min="7" max="7" width="10.28515625" style="2" customWidth="1"/>
    <col min="8" max="8" width="9.140625" style="2" customWidth="1"/>
    <col min="9" max="9" width="10.28515625" style="2" customWidth="1"/>
    <col min="10" max="10" width="9.140625" style="2" customWidth="1"/>
    <col min="11" max="11" width="10.28515625" style="2" customWidth="1"/>
    <col min="12" max="12" width="9.140625" style="2" customWidth="1"/>
    <col min="13" max="13" width="10.28515625" style="2" customWidth="1"/>
    <col min="14" max="14" width="9.140625" style="2" customWidth="1"/>
    <col min="15" max="15" width="10.28515625" style="2" customWidth="1"/>
    <col min="16" max="16" width="9.140625" style="2" customWidth="1"/>
    <col min="17" max="17" width="10.28515625" style="2" customWidth="1"/>
    <col min="18" max="18" width="9.140625" style="2" hidden="1" customWidth="1"/>
    <col min="19" max="19" width="10.28515625" style="2" hidden="1" customWidth="1"/>
    <col min="20" max="20" width="9.140625" style="2" hidden="1" customWidth="1"/>
    <col min="21" max="21" width="10.28515625" style="2" hidden="1" customWidth="1"/>
    <col min="22" max="22" width="9.28515625" style="2" hidden="1" customWidth="1"/>
    <col min="23" max="23" width="10.28515625" style="2" hidden="1" customWidth="1"/>
    <col min="24" max="24" width="9.140625" style="2" hidden="1" customWidth="1"/>
    <col min="25" max="25" width="10.28515625" style="2" hidden="1" customWidth="1"/>
    <col min="26" max="26" width="9.140625" style="2" hidden="1" customWidth="1"/>
    <col min="27" max="27" width="10.28515625" style="2" hidden="1" customWidth="1"/>
    <col min="28" max="28" width="9.140625" style="2" hidden="1" customWidth="1"/>
    <col min="29" max="29" width="10.28515625" style="2" hidden="1" customWidth="1"/>
    <col min="30" max="30" width="11.85546875" style="33" customWidth="1"/>
    <col min="31" max="31" width="19.140625" style="2" customWidth="1"/>
    <col min="32" max="16384" width="9.140625" style="2"/>
  </cols>
  <sheetData>
    <row r="1" spans="1:60" ht="20.25" x14ac:dyDescent="0.2">
      <c r="A1" s="35" t="s">
        <v>96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 ht="18.75" customHeight="1" x14ac:dyDescent="0.3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</row>
    <row r="3" spans="1:60" ht="18" customHeight="1" x14ac:dyDescent="0.3">
      <c r="A3" s="37" t="s">
        <v>97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F3" s="41"/>
    </row>
    <row r="4" spans="1:60" ht="17.25" customHeight="1" x14ac:dyDescent="0.2">
      <c r="A4" s="38" t="s">
        <v>1</v>
      </c>
      <c r="B4" s="39" t="s">
        <v>2</v>
      </c>
      <c r="C4" s="34" t="s">
        <v>3</v>
      </c>
      <c r="D4" s="34"/>
      <c r="E4" s="34"/>
      <c r="F4" s="34" t="s">
        <v>98</v>
      </c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40" t="s">
        <v>4</v>
      </c>
      <c r="AF4" s="41"/>
    </row>
    <row r="5" spans="1:60" ht="18.75" customHeight="1" x14ac:dyDescent="0.2">
      <c r="A5" s="38"/>
      <c r="B5" s="39"/>
      <c r="C5" s="34"/>
      <c r="D5" s="34"/>
      <c r="E5" s="34"/>
      <c r="F5" s="34">
        <v>1</v>
      </c>
      <c r="G5" s="34"/>
      <c r="H5" s="34">
        <v>2</v>
      </c>
      <c r="I5" s="34"/>
      <c r="J5" s="34">
        <v>3</v>
      </c>
      <c r="K5" s="34"/>
      <c r="L5" s="34">
        <v>4</v>
      </c>
      <c r="M5" s="34"/>
      <c r="N5" s="34">
        <v>5</v>
      </c>
      <c r="O5" s="34"/>
      <c r="P5" s="34">
        <v>6</v>
      </c>
      <c r="Q5" s="34"/>
      <c r="R5" s="34">
        <v>7</v>
      </c>
      <c r="S5" s="34"/>
      <c r="T5" s="34">
        <v>8</v>
      </c>
      <c r="U5" s="34"/>
      <c r="V5" s="34">
        <v>9</v>
      </c>
      <c r="W5" s="34"/>
      <c r="X5" s="34">
        <v>10</v>
      </c>
      <c r="Y5" s="34"/>
      <c r="Z5" s="34">
        <v>11</v>
      </c>
      <c r="AA5" s="34"/>
      <c r="AB5" s="34">
        <v>12</v>
      </c>
      <c r="AC5" s="34"/>
      <c r="AD5" s="40"/>
      <c r="AF5" s="41"/>
    </row>
    <row r="6" spans="1:60" ht="32.25" customHeight="1" x14ac:dyDescent="0.2">
      <c r="A6" s="38"/>
      <c r="B6" s="39"/>
      <c r="C6" s="3" t="s">
        <v>5</v>
      </c>
      <c r="D6" s="3" t="s">
        <v>6</v>
      </c>
      <c r="E6" s="4" t="s">
        <v>7</v>
      </c>
      <c r="F6" s="3" t="s">
        <v>5</v>
      </c>
      <c r="G6" s="3" t="s">
        <v>6</v>
      </c>
      <c r="H6" s="3" t="s">
        <v>5</v>
      </c>
      <c r="I6" s="3" t="s">
        <v>6</v>
      </c>
      <c r="J6" s="3" t="s">
        <v>5</v>
      </c>
      <c r="K6" s="3" t="s">
        <v>6</v>
      </c>
      <c r="L6" s="3" t="s">
        <v>5</v>
      </c>
      <c r="M6" s="3" t="s">
        <v>6</v>
      </c>
      <c r="N6" s="3" t="s">
        <v>5</v>
      </c>
      <c r="O6" s="3" t="s">
        <v>6</v>
      </c>
      <c r="P6" s="3" t="s">
        <v>5</v>
      </c>
      <c r="Q6" s="3" t="s">
        <v>6</v>
      </c>
      <c r="R6" s="3" t="s">
        <v>5</v>
      </c>
      <c r="S6" s="3" t="s">
        <v>6</v>
      </c>
      <c r="T6" s="3" t="s">
        <v>5</v>
      </c>
      <c r="U6" s="3" t="s">
        <v>6</v>
      </c>
      <c r="V6" s="3" t="s">
        <v>5</v>
      </c>
      <c r="W6" s="3" t="s">
        <v>6</v>
      </c>
      <c r="X6" s="3" t="s">
        <v>5</v>
      </c>
      <c r="Y6" s="3" t="s">
        <v>6</v>
      </c>
      <c r="Z6" s="3" t="s">
        <v>5</v>
      </c>
      <c r="AA6" s="3" t="s">
        <v>6</v>
      </c>
      <c r="AB6" s="3" t="s">
        <v>5</v>
      </c>
      <c r="AC6" s="3" t="s">
        <v>6</v>
      </c>
      <c r="AD6" s="40"/>
      <c r="AE6" s="42"/>
      <c r="AF6" s="41"/>
    </row>
    <row r="7" spans="1:60" x14ac:dyDescent="0.2">
      <c r="A7" s="5">
        <v>1</v>
      </c>
      <c r="B7" s="6" t="s">
        <v>8</v>
      </c>
      <c r="C7" s="7">
        <f>F7+H7+J7+L7+N7+P7+R7+T7+V7+X7+Z7+AB7</f>
        <v>21981.599999999999</v>
      </c>
      <c r="D7" s="7">
        <f>G7+I7+K7+M7+O7+Q7+S7+U7+W7+Y7+AA7+AC7</f>
        <v>19170.899999999998</v>
      </c>
      <c r="E7" s="7">
        <f>D7/C7%</f>
        <v>87.213396659023914</v>
      </c>
      <c r="F7" s="7">
        <f t="shared" ref="F7:AC7" si="0">F9+F10+F11+F20+F25+F42</f>
        <v>3968.7000000000003</v>
      </c>
      <c r="G7" s="8">
        <f t="shared" si="0"/>
        <v>1735.4999999999998</v>
      </c>
      <c r="H7" s="7">
        <f t="shared" si="0"/>
        <v>2633.2</v>
      </c>
      <c r="I7" s="8">
        <f t="shared" si="0"/>
        <v>4276.7</v>
      </c>
      <c r="J7" s="7">
        <f t="shared" si="0"/>
        <v>3579.7000000000003</v>
      </c>
      <c r="K7" s="8">
        <f t="shared" si="0"/>
        <v>2859.0999999999995</v>
      </c>
      <c r="L7" s="7">
        <f t="shared" si="0"/>
        <v>4612.7</v>
      </c>
      <c r="M7" s="7">
        <f t="shared" si="0"/>
        <v>4090.7000000000003</v>
      </c>
      <c r="N7" s="7">
        <f t="shared" si="0"/>
        <v>3913.7000000000003</v>
      </c>
      <c r="O7" s="8">
        <f t="shared" si="0"/>
        <v>2854.2999999999997</v>
      </c>
      <c r="P7" s="7">
        <f t="shared" si="0"/>
        <v>3273.6000000000004</v>
      </c>
      <c r="Q7" s="8">
        <f t="shared" si="0"/>
        <v>3354.6</v>
      </c>
      <c r="R7" s="7">
        <f t="shared" si="0"/>
        <v>0</v>
      </c>
      <c r="S7" s="8">
        <f t="shared" si="0"/>
        <v>0</v>
      </c>
      <c r="T7" s="7">
        <f t="shared" si="0"/>
        <v>0</v>
      </c>
      <c r="U7" s="8">
        <f t="shared" si="0"/>
        <v>0</v>
      </c>
      <c r="V7" s="7">
        <f t="shared" si="0"/>
        <v>0</v>
      </c>
      <c r="W7" s="7">
        <f t="shared" si="0"/>
        <v>0</v>
      </c>
      <c r="X7" s="7">
        <f t="shared" si="0"/>
        <v>0</v>
      </c>
      <c r="Y7" s="8">
        <f t="shared" si="0"/>
        <v>0</v>
      </c>
      <c r="Z7" s="7">
        <f t="shared" si="0"/>
        <v>0</v>
      </c>
      <c r="AA7" s="8">
        <f t="shared" si="0"/>
        <v>0</v>
      </c>
      <c r="AB7" s="7">
        <f t="shared" si="0"/>
        <v>0</v>
      </c>
      <c r="AC7" s="8">
        <f t="shared" si="0"/>
        <v>0</v>
      </c>
      <c r="AD7" s="7">
        <f>C7-D7</f>
        <v>2810.7000000000007</v>
      </c>
      <c r="AE7" s="42"/>
      <c r="AF7" s="41"/>
    </row>
    <row r="8" spans="1:60" x14ac:dyDescent="0.2">
      <c r="A8" s="9"/>
      <c r="B8" s="10" t="s">
        <v>9</v>
      </c>
      <c r="C8" s="11"/>
      <c r="D8" s="11"/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  <c r="AE8" s="42"/>
      <c r="AF8" s="41"/>
    </row>
    <row r="9" spans="1:60" s="16" customFormat="1" x14ac:dyDescent="0.2">
      <c r="A9" s="14" t="s">
        <v>10</v>
      </c>
      <c r="B9" s="15" t="s">
        <v>11</v>
      </c>
      <c r="C9" s="11">
        <f>F9+H9+J9+L9+N9+P9+R9+T9+V9+X9+Z9+AB9</f>
        <v>9701.8000000000011</v>
      </c>
      <c r="D9" s="11">
        <f>G9+I9+K9+M9+O9+Q9+S9+U9+W9+Y9+AA9+AC9</f>
        <v>8504.7999999999993</v>
      </c>
      <c r="E9" s="11">
        <f>D9/C9%</f>
        <v>87.662083324743847</v>
      </c>
      <c r="F9" s="12">
        <v>2061.1999999999998</v>
      </c>
      <c r="G9" s="12">
        <v>1068.0999999999999</v>
      </c>
      <c r="H9" s="12">
        <v>980</v>
      </c>
      <c r="I9" s="12">
        <v>1791.7</v>
      </c>
      <c r="J9" s="12">
        <f>1512.5+39.9</f>
        <v>1552.4</v>
      </c>
      <c r="K9" s="12">
        <f>1562.2+21</f>
        <v>1583.2</v>
      </c>
      <c r="L9" s="12">
        <v>1653.8</v>
      </c>
      <c r="M9" s="12">
        <f>1501.9+75.9</f>
        <v>1577.8000000000002</v>
      </c>
      <c r="N9" s="12">
        <v>1756.5</v>
      </c>
      <c r="O9" s="12">
        <f>1371.1+94.6</f>
        <v>1465.6999999999998</v>
      </c>
      <c r="P9" s="12">
        <v>1697.9</v>
      </c>
      <c r="Q9" s="12">
        <f>960.3+58</f>
        <v>1018.3</v>
      </c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3">
        <f>C9-D9</f>
        <v>1197.0000000000018</v>
      </c>
      <c r="AE9" s="42"/>
      <c r="AF9" s="43"/>
    </row>
    <row r="10" spans="1:60" s="16" customFormat="1" x14ac:dyDescent="0.2">
      <c r="A10" s="14" t="s">
        <v>12</v>
      </c>
      <c r="B10" s="15" t="s">
        <v>13</v>
      </c>
      <c r="C10" s="11">
        <f t="shared" ref="C10:D54" si="1">F10+H10+J10+L10+N10+P10+R10+T10+V10+X10+Z10+AB10</f>
        <v>2083.5</v>
      </c>
      <c r="D10" s="11">
        <f t="shared" si="1"/>
        <v>1867.3</v>
      </c>
      <c r="E10" s="11">
        <f>D10/C10%</f>
        <v>89.623230141588664</v>
      </c>
      <c r="F10" s="12">
        <v>453.5</v>
      </c>
      <c r="G10" s="12">
        <v>218.1</v>
      </c>
      <c r="H10" s="12">
        <v>215.8</v>
      </c>
      <c r="I10" s="12">
        <v>382.2</v>
      </c>
      <c r="J10" s="12">
        <f>332.8+8.7</f>
        <v>341.5</v>
      </c>
      <c r="K10" s="12">
        <f>325.7+4.6</f>
        <v>330.3</v>
      </c>
      <c r="L10" s="12">
        <v>312.8</v>
      </c>
      <c r="M10" s="12">
        <f>326.2+16.7</f>
        <v>342.9</v>
      </c>
      <c r="N10" s="12">
        <v>386.4</v>
      </c>
      <c r="O10" s="12">
        <f>359.7+21.8</f>
        <v>381.5</v>
      </c>
      <c r="P10" s="12">
        <v>373.5</v>
      </c>
      <c r="Q10" s="12">
        <f>201.2+11.1</f>
        <v>212.29999999999998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3">
        <f>C10-D10</f>
        <v>216.20000000000005</v>
      </c>
    </row>
    <row r="11" spans="1:60" s="16" customFormat="1" x14ac:dyDescent="0.2">
      <c r="A11" s="14" t="s">
        <v>14</v>
      </c>
      <c r="B11" s="15" t="s">
        <v>15</v>
      </c>
      <c r="C11" s="11">
        <f t="shared" si="1"/>
        <v>6778.9999999999991</v>
      </c>
      <c r="D11" s="11">
        <f t="shared" si="1"/>
        <v>5959.5</v>
      </c>
      <c r="E11" s="11">
        <f>D11/C11%</f>
        <v>87.911196341643318</v>
      </c>
      <c r="F11" s="12">
        <f>SUM(F12:F19)</f>
        <v>841.80000000000007</v>
      </c>
      <c r="G11" s="12">
        <f t="shared" ref="G11:R11" si="2">SUM(G12:G19)</f>
        <v>62.3</v>
      </c>
      <c r="H11" s="11">
        <f>SUM(H12:H19)</f>
        <v>889.4</v>
      </c>
      <c r="I11" s="12">
        <f t="shared" si="2"/>
        <v>1551.5</v>
      </c>
      <c r="J11" s="12">
        <f>SUM(J12:J19)</f>
        <v>1050</v>
      </c>
      <c r="K11" s="12">
        <f t="shared" si="2"/>
        <v>401.7</v>
      </c>
      <c r="L11" s="12">
        <f t="shared" si="2"/>
        <v>1991.1</v>
      </c>
      <c r="M11" s="12">
        <f t="shared" si="2"/>
        <v>1740.9</v>
      </c>
      <c r="N11" s="12">
        <f t="shared" si="2"/>
        <v>1310.9</v>
      </c>
      <c r="O11" s="12">
        <f t="shared" si="2"/>
        <v>543.20000000000005</v>
      </c>
      <c r="P11" s="12">
        <f t="shared" si="2"/>
        <v>695.80000000000007</v>
      </c>
      <c r="Q11" s="12">
        <f t="shared" si="2"/>
        <v>1659.8999999999999</v>
      </c>
      <c r="R11" s="12">
        <f t="shared" si="2"/>
        <v>0</v>
      </c>
      <c r="S11" s="12">
        <f>SUM(S12:S19)</f>
        <v>0</v>
      </c>
      <c r="T11" s="11">
        <f>SUM(T12:T19)</f>
        <v>0</v>
      </c>
      <c r="U11" s="12">
        <f>SUM(U12:U19)</f>
        <v>0</v>
      </c>
      <c r="V11" s="12">
        <f>SUM(V12:V19)</f>
        <v>0</v>
      </c>
      <c r="W11" s="11">
        <f>SUM(W12:W19)</f>
        <v>0</v>
      </c>
      <c r="X11" s="12">
        <f t="shared" ref="X11:AC11" si="3">SUM(X12:X19)</f>
        <v>0</v>
      </c>
      <c r="Y11" s="12">
        <f t="shared" si="3"/>
        <v>0</v>
      </c>
      <c r="Z11" s="12">
        <f t="shared" si="3"/>
        <v>0</v>
      </c>
      <c r="AA11" s="12">
        <f t="shared" si="3"/>
        <v>0</v>
      </c>
      <c r="AB11" s="12">
        <f t="shared" si="3"/>
        <v>0</v>
      </c>
      <c r="AC11" s="12">
        <f t="shared" si="3"/>
        <v>0</v>
      </c>
      <c r="AD11" s="13">
        <f>C11-D11</f>
        <v>819.49999999999909</v>
      </c>
    </row>
    <row r="12" spans="1:60" s="16" customFormat="1" x14ac:dyDescent="0.2">
      <c r="A12" s="14"/>
      <c r="B12" s="15" t="s">
        <v>16</v>
      </c>
      <c r="C12" s="11"/>
      <c r="D12" s="11"/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3"/>
    </row>
    <row r="13" spans="1:60" s="16" customFormat="1" x14ac:dyDescent="0.2">
      <c r="A13" s="14" t="s">
        <v>17</v>
      </c>
      <c r="B13" s="15" t="s">
        <v>18</v>
      </c>
      <c r="C13" s="11">
        <f t="shared" ref="C13:D15" si="4">F13+H13+J13+L13+N13+P13+R13+T13+V13+X13+Z13+AB13</f>
        <v>2957.8</v>
      </c>
      <c r="D13" s="11">
        <f t="shared" si="4"/>
        <v>2939.2000000000003</v>
      </c>
      <c r="E13" s="11">
        <f>D13/C13%</f>
        <v>99.371154236256672</v>
      </c>
      <c r="F13" s="17">
        <v>711.7</v>
      </c>
      <c r="G13" s="17">
        <v>62</v>
      </c>
      <c r="H13" s="17">
        <v>579.9</v>
      </c>
      <c r="I13" s="17">
        <v>1126.0999999999999</v>
      </c>
      <c r="J13" s="17">
        <f>280.8+4.3</f>
        <v>285.10000000000002</v>
      </c>
      <c r="K13" s="17">
        <v>71.900000000000006</v>
      </c>
      <c r="L13" s="17">
        <v>514.5</v>
      </c>
      <c r="M13" s="17">
        <v>802.9</v>
      </c>
      <c r="N13" s="17">
        <v>456.3</v>
      </c>
      <c r="O13" s="17">
        <v>206.4</v>
      </c>
      <c r="P13" s="17">
        <v>410.3</v>
      </c>
      <c r="Q13" s="17">
        <v>669.9</v>
      </c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3">
        <f>C13-D13</f>
        <v>18.599999999999909</v>
      </c>
    </row>
    <row r="14" spans="1:60" s="16" customFormat="1" x14ac:dyDescent="0.2">
      <c r="A14" s="14" t="s">
        <v>19</v>
      </c>
      <c r="B14" s="15" t="s">
        <v>20</v>
      </c>
      <c r="C14" s="11">
        <f t="shared" si="4"/>
        <v>1783.0000000000002</v>
      </c>
      <c r="D14" s="11">
        <f t="shared" si="4"/>
        <v>1222.7</v>
      </c>
      <c r="E14" s="11">
        <f>D14/C14%</f>
        <v>68.575434660684238</v>
      </c>
      <c r="F14" s="17">
        <v>2.4</v>
      </c>
      <c r="G14" s="17">
        <v>0.3</v>
      </c>
      <c r="H14" s="17">
        <v>41</v>
      </c>
      <c r="I14" s="17">
        <v>39.200000000000003</v>
      </c>
      <c r="J14" s="17">
        <f>434.7+41.6</f>
        <v>476.3</v>
      </c>
      <c r="K14" s="17">
        <f>203.6+8.5</f>
        <v>212.1</v>
      </c>
      <c r="L14" s="17">
        <v>653.6</v>
      </c>
      <c r="M14" s="17">
        <f>456.8+46.2</f>
        <v>503</v>
      </c>
      <c r="N14" s="17">
        <f>674.4-205</f>
        <v>469.4</v>
      </c>
      <c r="O14" s="17">
        <v>52.9</v>
      </c>
      <c r="P14" s="17">
        <v>140.30000000000001</v>
      </c>
      <c r="Q14" s="17">
        <f>409.2+6</f>
        <v>415.2</v>
      </c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3">
        <f t="shared" ref="AD14:AD20" si="5">C14-D14</f>
        <v>560.30000000000018</v>
      </c>
    </row>
    <row r="15" spans="1:60" s="16" customFormat="1" x14ac:dyDescent="0.2">
      <c r="A15" s="14" t="s">
        <v>21</v>
      </c>
      <c r="B15" s="15" t="s">
        <v>22</v>
      </c>
      <c r="C15" s="11">
        <f t="shared" si="4"/>
        <v>0</v>
      </c>
      <c r="D15" s="11">
        <f t="shared" si="4"/>
        <v>0</v>
      </c>
      <c r="E15" s="11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3">
        <f t="shared" si="5"/>
        <v>0</v>
      </c>
    </row>
    <row r="16" spans="1:60" s="16" customFormat="1" x14ac:dyDescent="0.2">
      <c r="A16" s="14" t="s">
        <v>23</v>
      </c>
      <c r="B16" s="15" t="s">
        <v>24</v>
      </c>
      <c r="C16" s="11">
        <f t="shared" si="1"/>
        <v>582.6</v>
      </c>
      <c r="D16" s="11">
        <f>G16+I16+K16+M16+O16+Q16+S16+U16+W16+Y16+AA16+AC16</f>
        <v>342</v>
      </c>
      <c r="E16" s="11">
        <f>D16/C16%</f>
        <v>58.702368692070024</v>
      </c>
      <c r="F16" s="17">
        <v>27.7</v>
      </c>
      <c r="G16" s="17"/>
      <c r="H16" s="17">
        <v>68.5</v>
      </c>
      <c r="I16" s="17">
        <v>93.6</v>
      </c>
      <c r="J16" s="17">
        <v>138.6</v>
      </c>
      <c r="K16" s="17">
        <v>117.7</v>
      </c>
      <c r="L16" s="17">
        <v>123</v>
      </c>
      <c r="M16" s="17">
        <v>5.3</v>
      </c>
      <c r="N16" s="17">
        <v>141.30000000000001</v>
      </c>
      <c r="O16" s="17">
        <v>78.900000000000006</v>
      </c>
      <c r="P16" s="17">
        <v>83.5</v>
      </c>
      <c r="Q16" s="17">
        <v>46.5</v>
      </c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3">
        <f t="shared" si="5"/>
        <v>240.60000000000002</v>
      </c>
    </row>
    <row r="17" spans="1:30" s="16" customFormat="1" x14ac:dyDescent="0.2">
      <c r="A17" s="14" t="s">
        <v>25</v>
      </c>
      <c r="B17" s="15" t="s">
        <v>26</v>
      </c>
      <c r="C17" s="11">
        <f t="shared" si="1"/>
        <v>1250.6000000000001</v>
      </c>
      <c r="D17" s="11">
        <f>G17+I17+K17+M17+O17+Q17+S17+U17+W17+Y17+AA17+AC17</f>
        <v>1250.5999999999999</v>
      </c>
      <c r="E17" s="11">
        <f t="shared" ref="E17:E18" si="6">D17/C17%</f>
        <v>99.999999999999972</v>
      </c>
      <c r="F17" s="17">
        <v>100</v>
      </c>
      <c r="G17" s="17"/>
      <c r="H17" s="17">
        <v>200</v>
      </c>
      <c r="I17" s="17">
        <v>292.60000000000002</v>
      </c>
      <c r="J17" s="17">
        <v>150</v>
      </c>
      <c r="K17" s="18"/>
      <c r="L17" s="17">
        <v>700</v>
      </c>
      <c r="M17" s="17">
        <v>429.7</v>
      </c>
      <c r="N17" s="17">
        <v>38.9</v>
      </c>
      <c r="O17" s="17"/>
      <c r="P17" s="17">
        <v>61.7</v>
      </c>
      <c r="Q17" s="17">
        <v>528.29999999999995</v>
      </c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3">
        <f t="shared" si="5"/>
        <v>0</v>
      </c>
    </row>
    <row r="18" spans="1:30" s="16" customFormat="1" x14ac:dyDescent="0.2">
      <c r="A18" s="14" t="s">
        <v>27</v>
      </c>
      <c r="B18" s="15" t="s">
        <v>28</v>
      </c>
      <c r="C18" s="11">
        <f>F18+H18+J18+L18+N18+P18+R18+T18+V18+X18+Z18+AB18</f>
        <v>205</v>
      </c>
      <c r="D18" s="11">
        <f t="shared" si="1"/>
        <v>205</v>
      </c>
      <c r="E18" s="11">
        <f t="shared" si="6"/>
        <v>100.00000000000001</v>
      </c>
      <c r="F18" s="17"/>
      <c r="G18" s="17"/>
      <c r="H18" s="17"/>
      <c r="I18" s="17"/>
      <c r="J18" s="17"/>
      <c r="K18" s="17"/>
      <c r="L18" s="17"/>
      <c r="M18" s="17"/>
      <c r="N18" s="17">
        <v>205</v>
      </c>
      <c r="O18" s="17">
        <v>205</v>
      </c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3">
        <f>C18-D18</f>
        <v>0</v>
      </c>
    </row>
    <row r="19" spans="1:30" s="16" customFormat="1" ht="19.5" customHeight="1" x14ac:dyDescent="0.2">
      <c r="A19" s="14" t="s">
        <v>29</v>
      </c>
      <c r="B19" s="15" t="s">
        <v>30</v>
      </c>
      <c r="C19" s="11">
        <f t="shared" si="1"/>
        <v>0</v>
      </c>
      <c r="D19" s="11">
        <f t="shared" si="1"/>
        <v>0</v>
      </c>
      <c r="E19" s="11"/>
      <c r="F19" s="17"/>
      <c r="G19" s="17"/>
      <c r="H19" s="17"/>
      <c r="I19" s="17"/>
      <c r="J19" s="17"/>
      <c r="K19" s="17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7"/>
      <c r="AD19" s="13">
        <f t="shared" si="5"/>
        <v>0</v>
      </c>
    </row>
    <row r="20" spans="1:30" s="16" customFormat="1" x14ac:dyDescent="0.2">
      <c r="A20" s="14" t="s">
        <v>31</v>
      </c>
      <c r="B20" s="15" t="s">
        <v>32</v>
      </c>
      <c r="C20" s="11">
        <f t="shared" si="1"/>
        <v>551.90000000000009</v>
      </c>
      <c r="D20" s="11">
        <f t="shared" si="1"/>
        <v>408.90000000000003</v>
      </c>
      <c r="E20" s="11">
        <f>D20/C20%</f>
        <v>74.089508969016123</v>
      </c>
      <c r="F20" s="12">
        <f>SUM(F22:F24)</f>
        <v>154</v>
      </c>
      <c r="G20" s="12">
        <f t="shared" ref="G20:T20" si="7">SUM(G22:G24)</f>
        <v>37.200000000000003</v>
      </c>
      <c r="H20" s="12">
        <f t="shared" si="7"/>
        <v>128</v>
      </c>
      <c r="I20" s="12">
        <f t="shared" si="7"/>
        <v>121.6</v>
      </c>
      <c r="J20" s="12">
        <f t="shared" si="7"/>
        <v>53.6</v>
      </c>
      <c r="K20" s="12">
        <f t="shared" si="7"/>
        <v>88.699999999999989</v>
      </c>
      <c r="L20" s="12">
        <f t="shared" si="7"/>
        <v>126.1</v>
      </c>
      <c r="M20" s="12">
        <f t="shared" si="7"/>
        <v>44.2</v>
      </c>
      <c r="N20" s="12">
        <f>SUM(N22:N24)</f>
        <v>46.1</v>
      </c>
      <c r="O20" s="12">
        <f>SUM(O22:O24)</f>
        <v>84.4</v>
      </c>
      <c r="P20" s="12">
        <f t="shared" si="7"/>
        <v>44.1</v>
      </c>
      <c r="Q20" s="12">
        <f t="shared" si="7"/>
        <v>32.799999999999997</v>
      </c>
      <c r="R20" s="12">
        <f t="shared" si="7"/>
        <v>0</v>
      </c>
      <c r="S20" s="12">
        <f t="shared" si="7"/>
        <v>0</v>
      </c>
      <c r="T20" s="12">
        <f t="shared" si="7"/>
        <v>0</v>
      </c>
      <c r="U20" s="12">
        <f>SUM(U22:U24)</f>
        <v>0</v>
      </c>
      <c r="V20" s="12">
        <f>SUM(V22:V24)</f>
        <v>0</v>
      </c>
      <c r="W20" s="12">
        <f>SUM(W22:W24)</f>
        <v>0</v>
      </c>
      <c r="X20" s="12">
        <f t="shared" ref="X20:AC20" si="8">SUM(X22:X24)</f>
        <v>0</v>
      </c>
      <c r="Y20" s="12">
        <f t="shared" si="8"/>
        <v>0</v>
      </c>
      <c r="Z20" s="12">
        <f t="shared" si="8"/>
        <v>0</v>
      </c>
      <c r="AA20" s="12">
        <f t="shared" si="8"/>
        <v>0</v>
      </c>
      <c r="AB20" s="12">
        <f t="shared" si="8"/>
        <v>0</v>
      </c>
      <c r="AC20" s="12">
        <f t="shared" si="8"/>
        <v>0</v>
      </c>
      <c r="AD20" s="13">
        <f t="shared" si="5"/>
        <v>143.00000000000006</v>
      </c>
    </row>
    <row r="21" spans="1:30" s="16" customFormat="1" x14ac:dyDescent="0.2">
      <c r="A21" s="14"/>
      <c r="B21" s="15" t="s">
        <v>16</v>
      </c>
      <c r="C21" s="11"/>
      <c r="D21" s="11"/>
      <c r="E21" s="11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3"/>
    </row>
    <row r="22" spans="1:30" s="21" customFormat="1" x14ac:dyDescent="0.3">
      <c r="A22" s="14" t="s">
        <v>33</v>
      </c>
      <c r="B22" s="20" t="s">
        <v>34</v>
      </c>
      <c r="C22" s="11">
        <f t="shared" si="1"/>
        <v>67.5</v>
      </c>
      <c r="D22" s="11">
        <f t="shared" si="1"/>
        <v>56.3</v>
      </c>
      <c r="E22" s="11">
        <f>D22/C22%</f>
        <v>83.407407407407405</v>
      </c>
      <c r="F22" s="17">
        <v>31</v>
      </c>
      <c r="G22" s="17">
        <v>14.5</v>
      </c>
      <c r="H22" s="17">
        <v>21</v>
      </c>
      <c r="I22" s="17">
        <v>16.8</v>
      </c>
      <c r="J22" s="17">
        <v>15.5</v>
      </c>
      <c r="K22" s="17">
        <v>15.1</v>
      </c>
      <c r="L22" s="17"/>
      <c r="M22" s="17"/>
      <c r="N22" s="17"/>
      <c r="O22" s="17">
        <v>9.9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3">
        <f>C22-D22</f>
        <v>11.200000000000003</v>
      </c>
    </row>
    <row r="23" spans="1:30" s="21" customFormat="1" x14ac:dyDescent="0.3">
      <c r="A23" s="14" t="s">
        <v>35</v>
      </c>
      <c r="B23" s="20" t="s">
        <v>36</v>
      </c>
      <c r="C23" s="11">
        <f t="shared" si="1"/>
        <v>374</v>
      </c>
      <c r="D23" s="11">
        <f t="shared" si="1"/>
        <v>281.60000000000002</v>
      </c>
      <c r="E23" s="11">
        <f>D23/C23%</f>
        <v>75.294117647058826</v>
      </c>
      <c r="F23" s="17">
        <v>109</v>
      </c>
      <c r="G23" s="17">
        <v>14.4</v>
      </c>
      <c r="H23" s="17">
        <v>93</v>
      </c>
      <c r="I23" s="17">
        <v>101.6</v>
      </c>
      <c r="J23" s="17">
        <f>9.2+14.8</f>
        <v>24</v>
      </c>
      <c r="K23" s="17">
        <v>63.5</v>
      </c>
      <c r="L23" s="17">
        <v>112</v>
      </c>
      <c r="M23" s="17">
        <f>39.6+4</f>
        <v>43.6</v>
      </c>
      <c r="N23" s="17">
        <v>19</v>
      </c>
      <c r="O23" s="17">
        <v>39.9</v>
      </c>
      <c r="P23" s="17">
        <v>17</v>
      </c>
      <c r="Q23" s="17">
        <v>18.600000000000001</v>
      </c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3">
        <f>C23-D23</f>
        <v>92.399999999999977</v>
      </c>
    </row>
    <row r="24" spans="1:30" s="21" customFormat="1" x14ac:dyDescent="0.3">
      <c r="A24" s="14" t="s">
        <v>37</v>
      </c>
      <c r="B24" s="20" t="s">
        <v>38</v>
      </c>
      <c r="C24" s="11">
        <f t="shared" si="1"/>
        <v>110.4</v>
      </c>
      <c r="D24" s="11">
        <f t="shared" si="1"/>
        <v>71</v>
      </c>
      <c r="E24" s="11">
        <f>D24/C24%</f>
        <v>64.311594202898547</v>
      </c>
      <c r="F24" s="17">
        <v>14</v>
      </c>
      <c r="G24" s="17">
        <v>8.3000000000000007</v>
      </c>
      <c r="H24" s="17">
        <v>14</v>
      </c>
      <c r="I24" s="17">
        <v>3.2</v>
      </c>
      <c r="J24" s="17">
        <f>13.5+0.6</f>
        <v>14.1</v>
      </c>
      <c r="K24" s="17">
        <v>10.1</v>
      </c>
      <c r="L24" s="17">
        <v>14.1</v>
      </c>
      <c r="M24" s="17">
        <v>0.6</v>
      </c>
      <c r="N24" s="17">
        <v>27.1</v>
      </c>
      <c r="O24" s="17">
        <v>34.6</v>
      </c>
      <c r="P24" s="17">
        <v>27.1</v>
      </c>
      <c r="Q24" s="17">
        <v>14.2</v>
      </c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3">
        <f>C24-D24</f>
        <v>39.400000000000006</v>
      </c>
    </row>
    <row r="25" spans="1:30" s="21" customFormat="1" x14ac:dyDescent="0.25">
      <c r="A25" s="14" t="s">
        <v>39</v>
      </c>
      <c r="B25" s="15" t="s">
        <v>40</v>
      </c>
      <c r="C25" s="11">
        <f>F25+H25+J25+L25+N25+P25+R25+T25+V25+X25+Z25+AB25</f>
        <v>754.8</v>
      </c>
      <c r="D25" s="11">
        <f>G25+I25+K25+M25+O25+Q25+S25+U25+W25+Y25+AA25+AC25</f>
        <v>378.29999999999995</v>
      </c>
      <c r="E25" s="11">
        <f>D25/C25%</f>
        <v>50.119236883942769</v>
      </c>
      <c r="F25" s="12">
        <f>SUM(F26:F41)</f>
        <v>92.3</v>
      </c>
      <c r="G25" s="12">
        <f>SUM(G26:G41)</f>
        <v>35.799999999999997</v>
      </c>
      <c r="H25" s="12">
        <f t="shared" ref="H25:AC25" si="9">SUM(H26:H41)</f>
        <v>54.099999999999994</v>
      </c>
      <c r="I25" s="12">
        <f t="shared" si="9"/>
        <v>64.699999999999989</v>
      </c>
      <c r="J25" s="12">
        <f t="shared" si="9"/>
        <v>216.8</v>
      </c>
      <c r="K25" s="12">
        <f t="shared" si="9"/>
        <v>40.199999999999996</v>
      </c>
      <c r="L25" s="12">
        <f t="shared" si="9"/>
        <v>208.2</v>
      </c>
      <c r="M25" s="12">
        <f t="shared" si="9"/>
        <v>75</v>
      </c>
      <c r="N25" s="12">
        <f t="shared" si="9"/>
        <v>66.400000000000006</v>
      </c>
      <c r="O25" s="12">
        <f t="shared" si="9"/>
        <v>55.4</v>
      </c>
      <c r="P25" s="12">
        <f t="shared" si="9"/>
        <v>116.99999999999999</v>
      </c>
      <c r="Q25" s="12">
        <f t="shared" si="9"/>
        <v>107.19999999999999</v>
      </c>
      <c r="R25" s="12">
        <f t="shared" si="9"/>
        <v>0</v>
      </c>
      <c r="S25" s="12">
        <f t="shared" si="9"/>
        <v>0</v>
      </c>
      <c r="T25" s="12">
        <f t="shared" si="9"/>
        <v>0</v>
      </c>
      <c r="U25" s="12">
        <f t="shared" si="9"/>
        <v>0</v>
      </c>
      <c r="V25" s="12">
        <f t="shared" si="9"/>
        <v>0</v>
      </c>
      <c r="W25" s="12">
        <f t="shared" si="9"/>
        <v>0</v>
      </c>
      <c r="X25" s="12">
        <f t="shared" si="9"/>
        <v>0</v>
      </c>
      <c r="Y25" s="12">
        <f t="shared" si="9"/>
        <v>0</v>
      </c>
      <c r="Z25" s="12">
        <f t="shared" si="9"/>
        <v>0</v>
      </c>
      <c r="AA25" s="12">
        <f t="shared" si="9"/>
        <v>0</v>
      </c>
      <c r="AB25" s="12">
        <f t="shared" si="9"/>
        <v>0</v>
      </c>
      <c r="AC25" s="12">
        <f t="shared" si="9"/>
        <v>0</v>
      </c>
      <c r="AD25" s="13">
        <f>C25-D25</f>
        <v>376.5</v>
      </c>
    </row>
    <row r="26" spans="1:30" s="21" customFormat="1" x14ac:dyDescent="0.25">
      <c r="A26" s="14"/>
      <c r="B26" s="15" t="s">
        <v>16</v>
      </c>
      <c r="C26" s="11"/>
      <c r="D26" s="11"/>
      <c r="E26" s="11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3"/>
    </row>
    <row r="27" spans="1:30" s="21" customFormat="1" x14ac:dyDescent="0.25">
      <c r="A27" s="14" t="s">
        <v>41</v>
      </c>
      <c r="B27" s="15" t="s">
        <v>42</v>
      </c>
      <c r="C27" s="11">
        <f>F27+H27+J27+L27+N27+P27+R27+T27+V27+X27+Z27+AB27</f>
        <v>89.4</v>
      </c>
      <c r="D27" s="11">
        <f>G27+I27+K27+M27+O27+Q27+S27+U27+W27+Y27+AA27+AC27</f>
        <v>0</v>
      </c>
      <c r="E27" s="11">
        <f>D27/C27%</f>
        <v>0</v>
      </c>
      <c r="F27" s="17"/>
      <c r="G27" s="17"/>
      <c r="H27" s="17">
        <v>4.5</v>
      </c>
      <c r="I27" s="17"/>
      <c r="J27" s="17">
        <v>20.399999999999999</v>
      </c>
      <c r="K27" s="17"/>
      <c r="L27" s="17">
        <v>40</v>
      </c>
      <c r="M27" s="17"/>
      <c r="N27" s="17">
        <v>20</v>
      </c>
      <c r="O27" s="17"/>
      <c r="P27" s="17">
        <v>4.5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3">
        <f>C27-D27</f>
        <v>89.4</v>
      </c>
    </row>
    <row r="28" spans="1:30" s="21" customFormat="1" x14ac:dyDescent="0.25">
      <c r="A28" s="14" t="s">
        <v>43</v>
      </c>
      <c r="B28" s="15" t="s">
        <v>44</v>
      </c>
      <c r="C28" s="11">
        <f>F28+H28+J28+L28+N28+P28+R28+T28+V28+X28+Z28+AB28</f>
        <v>82.800000000000011</v>
      </c>
      <c r="D28" s="11">
        <f>G28+I28+K28+M28+O28+Q28+S28+U28+W28+Y28+AA28+AC28</f>
        <v>51.6</v>
      </c>
      <c r="E28" s="11">
        <f>D28/C28%</f>
        <v>62.318840579710141</v>
      </c>
      <c r="F28" s="17">
        <v>14.9</v>
      </c>
      <c r="G28" s="17"/>
      <c r="H28" s="17">
        <v>14.8</v>
      </c>
      <c r="I28" s="17">
        <v>12.9</v>
      </c>
      <c r="J28" s="17">
        <v>20.399999999999999</v>
      </c>
      <c r="K28" s="17">
        <v>0.6</v>
      </c>
      <c r="L28" s="17">
        <v>10.9</v>
      </c>
      <c r="M28" s="17">
        <v>12.9</v>
      </c>
      <c r="N28" s="17">
        <v>10.9</v>
      </c>
      <c r="O28" s="17">
        <v>19.100000000000001</v>
      </c>
      <c r="P28" s="17">
        <v>10.9</v>
      </c>
      <c r="Q28" s="17">
        <v>6.1</v>
      </c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3">
        <f>C28-D28</f>
        <v>31.20000000000001</v>
      </c>
    </row>
    <row r="29" spans="1:30" s="21" customFormat="1" x14ac:dyDescent="0.25">
      <c r="A29" s="14" t="s">
        <v>45</v>
      </c>
      <c r="B29" s="15" t="s">
        <v>99</v>
      </c>
      <c r="C29" s="11">
        <f t="shared" si="1"/>
        <v>117</v>
      </c>
      <c r="D29" s="11">
        <f t="shared" si="1"/>
        <v>51.800000000000004</v>
      </c>
      <c r="E29" s="11">
        <f>D29/C29%</f>
        <v>44.27350427350428</v>
      </c>
      <c r="F29" s="17">
        <v>15</v>
      </c>
      <c r="G29" s="17"/>
      <c r="H29" s="17">
        <v>20</v>
      </c>
      <c r="I29" s="17">
        <v>34.5</v>
      </c>
      <c r="J29" s="17">
        <v>58</v>
      </c>
      <c r="K29" s="17"/>
      <c r="L29" s="17"/>
      <c r="M29" s="17">
        <v>1</v>
      </c>
      <c r="N29" s="17"/>
      <c r="O29" s="17">
        <v>2.2000000000000002</v>
      </c>
      <c r="P29" s="17">
        <v>24</v>
      </c>
      <c r="Q29" s="17">
        <v>14.1</v>
      </c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3">
        <f t="shared" ref="AD29:AD42" si="10">C29-D29</f>
        <v>65.199999999999989</v>
      </c>
    </row>
    <row r="30" spans="1:30" s="21" customFormat="1" ht="18.75" customHeight="1" x14ac:dyDescent="0.25">
      <c r="A30" s="14" t="s">
        <v>46</v>
      </c>
      <c r="B30" s="15" t="s">
        <v>47</v>
      </c>
      <c r="C30" s="11">
        <f t="shared" si="1"/>
        <v>28.8</v>
      </c>
      <c r="D30" s="11">
        <f t="shared" si="1"/>
        <v>24.6</v>
      </c>
      <c r="E30" s="11">
        <f t="shared" ref="E30:E42" si="11">D30/C30%</f>
        <v>85.416666666666657</v>
      </c>
      <c r="F30" s="17">
        <v>4.8</v>
      </c>
      <c r="G30" s="17"/>
      <c r="H30" s="17">
        <v>4.8</v>
      </c>
      <c r="I30" s="17">
        <v>4.8</v>
      </c>
      <c r="J30" s="17">
        <v>4.8</v>
      </c>
      <c r="K30" s="17">
        <v>4.8</v>
      </c>
      <c r="L30" s="17">
        <v>4.8</v>
      </c>
      <c r="M30" s="17">
        <v>5</v>
      </c>
      <c r="N30" s="17">
        <v>4.8</v>
      </c>
      <c r="O30" s="17">
        <v>5</v>
      </c>
      <c r="P30" s="17">
        <v>4.8</v>
      </c>
      <c r="Q30" s="17">
        <v>5</v>
      </c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3">
        <f t="shared" si="10"/>
        <v>4.1999999999999993</v>
      </c>
    </row>
    <row r="31" spans="1:30" s="21" customFormat="1" ht="20.25" customHeight="1" x14ac:dyDescent="0.25">
      <c r="A31" s="14" t="s">
        <v>48</v>
      </c>
      <c r="B31" s="15" t="s">
        <v>49</v>
      </c>
      <c r="C31" s="11">
        <f t="shared" si="1"/>
        <v>47</v>
      </c>
      <c r="D31" s="11">
        <f t="shared" si="1"/>
        <v>34.1</v>
      </c>
      <c r="E31" s="11">
        <f t="shared" si="11"/>
        <v>72.553191489361708</v>
      </c>
      <c r="F31" s="17">
        <v>10</v>
      </c>
      <c r="G31" s="17"/>
      <c r="H31" s="17">
        <v>10</v>
      </c>
      <c r="I31" s="17">
        <v>12.4</v>
      </c>
      <c r="J31" s="17">
        <v>10</v>
      </c>
      <c r="K31" s="17">
        <v>12.2</v>
      </c>
      <c r="L31" s="17">
        <v>10</v>
      </c>
      <c r="M31" s="17">
        <v>6.1</v>
      </c>
      <c r="N31" s="17">
        <v>3.5</v>
      </c>
      <c r="O31" s="17">
        <v>3.4</v>
      </c>
      <c r="P31" s="17">
        <v>3.5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3">
        <f t="shared" si="10"/>
        <v>12.899999999999999</v>
      </c>
    </row>
    <row r="32" spans="1:30" s="21" customFormat="1" ht="22.5" customHeight="1" x14ac:dyDescent="0.25">
      <c r="A32" s="14" t="s">
        <v>50</v>
      </c>
      <c r="B32" s="15" t="s">
        <v>51</v>
      </c>
      <c r="C32" s="11">
        <f t="shared" si="1"/>
        <v>14</v>
      </c>
      <c r="D32" s="11">
        <f t="shared" si="1"/>
        <v>0</v>
      </c>
      <c r="E32" s="11">
        <f t="shared" si="11"/>
        <v>0</v>
      </c>
      <c r="F32" s="17">
        <v>7</v>
      </c>
      <c r="G32" s="17"/>
      <c r="H32" s="17"/>
      <c r="I32" s="17"/>
      <c r="J32" s="17"/>
      <c r="K32" s="17"/>
      <c r="L32" s="17">
        <v>7</v>
      </c>
      <c r="M32" s="17"/>
      <c r="N32" s="17"/>
      <c r="O32" s="17"/>
      <c r="P32" s="18"/>
      <c r="Q32" s="18"/>
      <c r="R32" s="17"/>
      <c r="S32" s="18"/>
      <c r="T32" s="18"/>
      <c r="U32" s="17"/>
      <c r="V32" s="17"/>
      <c r="W32" s="17"/>
      <c r="X32" s="17"/>
      <c r="Y32" s="17"/>
      <c r="Z32" s="17"/>
      <c r="AA32" s="17"/>
      <c r="AB32" s="17"/>
      <c r="AC32" s="17"/>
      <c r="AD32" s="13">
        <f t="shared" si="10"/>
        <v>14</v>
      </c>
    </row>
    <row r="33" spans="1:30" s="21" customFormat="1" ht="19.5" customHeight="1" x14ac:dyDescent="0.25">
      <c r="A33" s="14" t="s">
        <v>52</v>
      </c>
      <c r="B33" s="15" t="s">
        <v>53</v>
      </c>
      <c r="C33" s="11">
        <f t="shared" si="1"/>
        <v>0</v>
      </c>
      <c r="D33" s="11">
        <f t="shared" si="1"/>
        <v>0</v>
      </c>
      <c r="E33" s="11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3">
        <f t="shared" si="10"/>
        <v>0</v>
      </c>
    </row>
    <row r="34" spans="1:30" s="21" customFormat="1" ht="19.5" customHeight="1" x14ac:dyDescent="0.25">
      <c r="A34" s="14" t="s">
        <v>54</v>
      </c>
      <c r="B34" s="15" t="s">
        <v>55</v>
      </c>
      <c r="C34" s="11">
        <f t="shared" si="1"/>
        <v>15.8</v>
      </c>
      <c r="D34" s="11">
        <f t="shared" si="1"/>
        <v>14.1</v>
      </c>
      <c r="E34" s="11">
        <f t="shared" si="11"/>
        <v>89.240506329113927</v>
      </c>
      <c r="F34" s="17"/>
      <c r="G34" s="17"/>
      <c r="H34" s="17"/>
      <c r="I34" s="17"/>
      <c r="J34" s="17"/>
      <c r="K34" s="17"/>
      <c r="L34" s="17"/>
      <c r="M34" s="17"/>
      <c r="N34" s="17">
        <v>8.8000000000000007</v>
      </c>
      <c r="O34" s="17"/>
      <c r="P34" s="17">
        <v>7</v>
      </c>
      <c r="Q34" s="17">
        <v>14.1</v>
      </c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3">
        <f t="shared" si="10"/>
        <v>1.7000000000000011</v>
      </c>
    </row>
    <row r="35" spans="1:30" s="21" customFormat="1" ht="19.5" customHeight="1" x14ac:dyDescent="0.25">
      <c r="A35" s="14" t="s">
        <v>56</v>
      </c>
      <c r="B35" s="15" t="s">
        <v>57</v>
      </c>
      <c r="C35" s="11">
        <f t="shared" si="1"/>
        <v>35.799999999999997</v>
      </c>
      <c r="D35" s="11">
        <f t="shared" si="1"/>
        <v>35.799999999999997</v>
      </c>
      <c r="E35" s="11">
        <f t="shared" si="11"/>
        <v>100</v>
      </c>
      <c r="F35" s="17">
        <v>35.799999999999997</v>
      </c>
      <c r="G35" s="17">
        <v>35.799999999999997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8"/>
      <c r="T35" s="18"/>
      <c r="U35" s="17"/>
      <c r="V35" s="17"/>
      <c r="W35" s="17"/>
      <c r="X35" s="17"/>
      <c r="Y35" s="17"/>
      <c r="Z35" s="17"/>
      <c r="AA35" s="17"/>
      <c r="AB35" s="17"/>
      <c r="AC35" s="17"/>
      <c r="AD35" s="13">
        <f t="shared" si="10"/>
        <v>0</v>
      </c>
    </row>
    <row r="36" spans="1:30" s="21" customFormat="1" ht="19.5" customHeight="1" x14ac:dyDescent="0.25">
      <c r="A36" s="14" t="s">
        <v>58</v>
      </c>
      <c r="B36" s="15" t="s">
        <v>59</v>
      </c>
      <c r="C36" s="11">
        <f t="shared" si="1"/>
        <v>111.9</v>
      </c>
      <c r="D36" s="11">
        <f t="shared" si="1"/>
        <v>0</v>
      </c>
      <c r="E36" s="11">
        <f t="shared" si="11"/>
        <v>0</v>
      </c>
      <c r="F36" s="17"/>
      <c r="G36" s="17"/>
      <c r="H36" s="17"/>
      <c r="I36" s="17"/>
      <c r="J36" s="17"/>
      <c r="K36" s="17"/>
      <c r="L36" s="17">
        <v>111.9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3">
        <f t="shared" si="10"/>
        <v>111.9</v>
      </c>
    </row>
    <row r="37" spans="1:30" s="21" customFormat="1" ht="19.5" customHeight="1" x14ac:dyDescent="0.25">
      <c r="A37" s="14" t="s">
        <v>60</v>
      </c>
      <c r="B37" s="15" t="s">
        <v>61</v>
      </c>
      <c r="C37" s="11">
        <f t="shared" si="1"/>
        <v>96</v>
      </c>
      <c r="D37" s="11">
        <f t="shared" si="1"/>
        <v>96</v>
      </c>
      <c r="E37" s="11">
        <f t="shared" si="11"/>
        <v>100</v>
      </c>
      <c r="F37" s="17"/>
      <c r="G37" s="17"/>
      <c r="H37" s="17"/>
      <c r="I37" s="17"/>
      <c r="J37" s="17">
        <v>50</v>
      </c>
      <c r="K37" s="17"/>
      <c r="L37" s="17"/>
      <c r="M37" s="17">
        <v>50</v>
      </c>
      <c r="N37" s="17"/>
      <c r="O37" s="17"/>
      <c r="P37" s="17">
        <v>46</v>
      </c>
      <c r="Q37" s="17">
        <v>46</v>
      </c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3">
        <f t="shared" si="10"/>
        <v>0</v>
      </c>
    </row>
    <row r="38" spans="1:30" s="21" customFormat="1" ht="19.5" customHeight="1" x14ac:dyDescent="0.25">
      <c r="A38" s="14" t="s">
        <v>62</v>
      </c>
      <c r="B38" s="15" t="s">
        <v>63</v>
      </c>
      <c r="C38" s="11">
        <f t="shared" si="1"/>
        <v>18</v>
      </c>
      <c r="D38" s="11">
        <f t="shared" si="1"/>
        <v>8.1</v>
      </c>
      <c r="E38" s="11">
        <f t="shared" si="11"/>
        <v>45</v>
      </c>
      <c r="F38" s="17"/>
      <c r="G38" s="17"/>
      <c r="H38" s="17"/>
      <c r="I38" s="17"/>
      <c r="J38" s="17">
        <v>9</v>
      </c>
      <c r="K38" s="17">
        <v>8.1</v>
      </c>
      <c r="L38" s="17">
        <v>5</v>
      </c>
      <c r="M38" s="17"/>
      <c r="N38" s="17"/>
      <c r="O38" s="17"/>
      <c r="P38" s="17">
        <v>4</v>
      </c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3">
        <f t="shared" si="10"/>
        <v>9.9</v>
      </c>
    </row>
    <row r="39" spans="1:30" s="21" customFormat="1" ht="19.5" customHeight="1" x14ac:dyDescent="0.25">
      <c r="A39" s="14" t="s">
        <v>64</v>
      </c>
      <c r="B39" s="15" t="s">
        <v>65</v>
      </c>
      <c r="C39" s="11">
        <f t="shared" si="1"/>
        <v>22.799999999999997</v>
      </c>
      <c r="D39" s="11">
        <f t="shared" si="1"/>
        <v>17.899999999999999</v>
      </c>
      <c r="E39" s="11">
        <f t="shared" si="11"/>
        <v>78.508771929824562</v>
      </c>
      <c r="F39" s="17"/>
      <c r="G39" s="17"/>
      <c r="H39" s="17"/>
      <c r="I39" s="17"/>
      <c r="J39" s="17"/>
      <c r="K39" s="17"/>
      <c r="L39" s="17">
        <v>1.5</v>
      </c>
      <c r="M39" s="17"/>
      <c r="N39" s="17">
        <v>13.7</v>
      </c>
      <c r="O39" s="17"/>
      <c r="P39" s="22">
        <v>7.6</v>
      </c>
      <c r="Q39" s="17">
        <v>17.899999999999999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3">
        <f>C39-D39</f>
        <v>4.8999999999999986</v>
      </c>
    </row>
    <row r="40" spans="1:30" s="21" customFormat="1" ht="19.5" customHeight="1" x14ac:dyDescent="0.25">
      <c r="A40" s="14" t="s">
        <v>66</v>
      </c>
      <c r="B40" s="15" t="s">
        <v>67</v>
      </c>
      <c r="C40" s="11">
        <f t="shared" si="1"/>
        <v>28.200000000000003</v>
      </c>
      <c r="D40" s="11">
        <f t="shared" si="1"/>
        <v>25.7</v>
      </c>
      <c r="E40" s="11">
        <f t="shared" si="11"/>
        <v>91.134751773049629</v>
      </c>
      <c r="F40" s="17"/>
      <c r="G40" s="17"/>
      <c r="H40" s="17"/>
      <c r="I40" s="17"/>
      <c r="J40" s="17">
        <v>15.8</v>
      </c>
      <c r="K40" s="17"/>
      <c r="L40" s="17">
        <v>12.4</v>
      </c>
      <c r="M40" s="17"/>
      <c r="N40" s="17"/>
      <c r="O40" s="17">
        <v>25.7</v>
      </c>
      <c r="P40" s="22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3">
        <f t="shared" ref="AD40:AD41" si="12">C40-D40</f>
        <v>2.5000000000000036</v>
      </c>
    </row>
    <row r="41" spans="1:30" s="21" customFormat="1" ht="19.5" customHeight="1" x14ac:dyDescent="0.25">
      <c r="A41" s="14" t="s">
        <v>68</v>
      </c>
      <c r="B41" s="15" t="s">
        <v>69</v>
      </c>
      <c r="C41" s="11">
        <f t="shared" si="1"/>
        <v>47.300000000000004</v>
      </c>
      <c r="D41" s="11">
        <f t="shared" si="1"/>
        <v>18.600000000000001</v>
      </c>
      <c r="E41" s="11">
        <f t="shared" si="11"/>
        <v>39.323467230443974</v>
      </c>
      <c r="F41" s="17">
        <v>4.8</v>
      </c>
      <c r="G41" s="17"/>
      <c r="H41" s="17"/>
      <c r="I41" s="17">
        <v>0.1</v>
      </c>
      <c r="J41" s="17">
        <v>28.4</v>
      </c>
      <c r="K41" s="17">
        <v>14.5</v>
      </c>
      <c r="L41" s="17">
        <v>4.7</v>
      </c>
      <c r="M41" s="17"/>
      <c r="N41" s="17">
        <v>4.7</v>
      </c>
      <c r="O41" s="17"/>
      <c r="P41" s="22">
        <v>4.7</v>
      </c>
      <c r="Q41" s="17">
        <v>4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3">
        <f t="shared" si="12"/>
        <v>28.700000000000003</v>
      </c>
    </row>
    <row r="42" spans="1:30" s="21" customFormat="1" x14ac:dyDescent="0.25">
      <c r="A42" s="14" t="s">
        <v>70</v>
      </c>
      <c r="B42" s="15" t="s">
        <v>71</v>
      </c>
      <c r="C42" s="11">
        <f t="shared" si="1"/>
        <v>2110.6000000000004</v>
      </c>
      <c r="D42" s="11">
        <f t="shared" si="1"/>
        <v>2052.1</v>
      </c>
      <c r="E42" s="11">
        <f t="shared" si="11"/>
        <v>97.228276319529968</v>
      </c>
      <c r="F42" s="12">
        <f>SUM(F43:F45)</f>
        <v>365.9</v>
      </c>
      <c r="G42" s="12">
        <f t="shared" ref="G42:AC42" si="13">SUM(G43:G45)</f>
        <v>314</v>
      </c>
      <c r="H42" s="12">
        <f t="shared" si="13"/>
        <v>365.9</v>
      </c>
      <c r="I42" s="12">
        <f t="shared" si="13"/>
        <v>365</v>
      </c>
      <c r="J42" s="12">
        <f t="shared" si="13"/>
        <v>365.40000000000003</v>
      </c>
      <c r="K42" s="12">
        <f t="shared" si="13"/>
        <v>415</v>
      </c>
      <c r="L42" s="12">
        <f t="shared" si="13"/>
        <v>320.7</v>
      </c>
      <c r="M42" s="12">
        <f t="shared" si="13"/>
        <v>309.89999999999998</v>
      </c>
      <c r="N42" s="12">
        <f t="shared" si="13"/>
        <v>347.4</v>
      </c>
      <c r="O42" s="12">
        <f t="shared" si="13"/>
        <v>324.10000000000002</v>
      </c>
      <c r="P42" s="12">
        <f t="shared" si="13"/>
        <v>345.3</v>
      </c>
      <c r="Q42" s="12">
        <f t="shared" si="13"/>
        <v>324.10000000000002</v>
      </c>
      <c r="R42" s="12">
        <f t="shared" si="13"/>
        <v>0</v>
      </c>
      <c r="S42" s="12">
        <f t="shared" si="13"/>
        <v>0</v>
      </c>
      <c r="T42" s="12">
        <f t="shared" si="13"/>
        <v>0</v>
      </c>
      <c r="U42" s="12">
        <f t="shared" si="13"/>
        <v>0</v>
      </c>
      <c r="V42" s="12">
        <f t="shared" si="13"/>
        <v>0</v>
      </c>
      <c r="W42" s="12">
        <f t="shared" si="13"/>
        <v>0</v>
      </c>
      <c r="X42" s="12">
        <f t="shared" si="13"/>
        <v>0</v>
      </c>
      <c r="Y42" s="12">
        <f t="shared" si="13"/>
        <v>0</v>
      </c>
      <c r="Z42" s="12">
        <f t="shared" si="13"/>
        <v>0</v>
      </c>
      <c r="AA42" s="12">
        <f t="shared" si="13"/>
        <v>0</v>
      </c>
      <c r="AB42" s="12">
        <f t="shared" si="13"/>
        <v>0</v>
      </c>
      <c r="AC42" s="12">
        <f t="shared" si="13"/>
        <v>0</v>
      </c>
      <c r="AD42" s="13">
        <f t="shared" si="10"/>
        <v>58.500000000000455</v>
      </c>
    </row>
    <row r="43" spans="1:30" s="21" customFormat="1" x14ac:dyDescent="0.25">
      <c r="A43" s="14"/>
      <c r="B43" s="15" t="s">
        <v>9</v>
      </c>
      <c r="C43" s="11"/>
      <c r="D43" s="11"/>
      <c r="E43" s="11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3"/>
    </row>
    <row r="44" spans="1:30" s="21" customFormat="1" x14ac:dyDescent="0.25">
      <c r="A44" s="14" t="s">
        <v>72</v>
      </c>
      <c r="B44" s="15" t="s">
        <v>73</v>
      </c>
      <c r="C44" s="11">
        <f t="shared" si="1"/>
        <v>2110.6000000000004</v>
      </c>
      <c r="D44" s="11">
        <f t="shared" si="1"/>
        <v>2052.1</v>
      </c>
      <c r="E44" s="11">
        <f>D44/C44%</f>
        <v>97.228276319529968</v>
      </c>
      <c r="F44" s="17">
        <v>365.9</v>
      </c>
      <c r="G44" s="17">
        <v>314</v>
      </c>
      <c r="H44" s="17">
        <v>365.9</v>
      </c>
      <c r="I44" s="17">
        <v>365</v>
      </c>
      <c r="J44" s="17">
        <f>357.3+8.1</f>
        <v>365.40000000000003</v>
      </c>
      <c r="K44" s="17">
        <f>409.9+5.1</f>
        <v>415</v>
      </c>
      <c r="L44" s="17">
        <v>320.7</v>
      </c>
      <c r="M44" s="17">
        <f>300+9.9</f>
        <v>309.89999999999998</v>
      </c>
      <c r="N44" s="17">
        <v>347.4</v>
      </c>
      <c r="O44" s="17">
        <f>320+4.1</f>
        <v>324.10000000000002</v>
      </c>
      <c r="P44" s="17">
        <v>345.3</v>
      </c>
      <c r="Q44" s="17">
        <f>320+4.1</f>
        <v>324.10000000000002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3">
        <f>C44-D44</f>
        <v>58.500000000000455</v>
      </c>
    </row>
    <row r="45" spans="1:30" s="23" customFormat="1" ht="19.5" hidden="1" customHeight="1" x14ac:dyDescent="0.25">
      <c r="A45" s="9" t="s">
        <v>74</v>
      </c>
      <c r="B45" s="15" t="s">
        <v>75</v>
      </c>
      <c r="C45" s="11">
        <f t="shared" si="1"/>
        <v>0</v>
      </c>
      <c r="D45" s="11">
        <f t="shared" si="1"/>
        <v>0</v>
      </c>
      <c r="E45" s="11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1">
        <f>C45-D45</f>
        <v>0</v>
      </c>
    </row>
    <row r="46" spans="1:30" s="23" customFormat="1" ht="18" customHeight="1" x14ac:dyDescent="0.25">
      <c r="A46" s="5" t="s">
        <v>76</v>
      </c>
      <c r="B46" s="6" t="s">
        <v>77</v>
      </c>
      <c r="C46" s="7">
        <f>F46+H46+J46+L46+N46+P46+R46+T46+V46+X46+Z46+AB46</f>
        <v>350.3</v>
      </c>
      <c r="D46" s="7">
        <f>G46+I46+K46+M46+O46+Q46+S46+U46+W46+Y46+AA46+AC46</f>
        <v>89.8</v>
      </c>
      <c r="E46" s="7">
        <f>D46/C46%</f>
        <v>25.635169854410503</v>
      </c>
      <c r="F46" s="8">
        <f>SUM(F48:F57)</f>
        <v>0</v>
      </c>
      <c r="G46" s="8">
        <f>SUM(G48:G57)</f>
        <v>0</v>
      </c>
      <c r="H46" s="8">
        <f>SUM(H48:H57)</f>
        <v>0</v>
      </c>
      <c r="I46" s="8">
        <f>SUM(I48:I57)</f>
        <v>0</v>
      </c>
      <c r="J46" s="8">
        <f>SUM(J48:J57)</f>
        <v>0</v>
      </c>
      <c r="K46" s="8">
        <f>SUM(K48:K57)</f>
        <v>0</v>
      </c>
      <c r="L46" s="8">
        <f>SUM(L48:L57)</f>
        <v>314.3</v>
      </c>
      <c r="M46" s="8">
        <f>SUM(M48:M57)</f>
        <v>89.8</v>
      </c>
      <c r="N46" s="8">
        <f>SUM(N48:N57)</f>
        <v>36</v>
      </c>
      <c r="O46" s="8">
        <f>SUM(O48:O57)</f>
        <v>0</v>
      </c>
      <c r="P46" s="8">
        <f>SUM(P48:P57)</f>
        <v>0</v>
      </c>
      <c r="Q46" s="8">
        <f>SUM(Q48:Q57)</f>
        <v>0</v>
      </c>
      <c r="R46" s="8">
        <f>SUM(R48:R57)</f>
        <v>0</v>
      </c>
      <c r="S46" s="8">
        <f>SUM(S48:S57)</f>
        <v>0</v>
      </c>
      <c r="T46" s="8">
        <f>SUM(T48:T57)</f>
        <v>0</v>
      </c>
      <c r="U46" s="8">
        <f>SUM(U48:U57)</f>
        <v>0</v>
      </c>
      <c r="V46" s="8">
        <f>SUM(V48:V57)</f>
        <v>0</v>
      </c>
      <c r="W46" s="8">
        <f>SUM(W48:W57)</f>
        <v>0</v>
      </c>
      <c r="X46" s="8">
        <f>SUM(X48:X57)</f>
        <v>0</v>
      </c>
      <c r="Y46" s="8">
        <f>SUM(Y48:Y57)</f>
        <v>0</v>
      </c>
      <c r="Z46" s="8">
        <f>SUM(Z48:Z57)</f>
        <v>0</v>
      </c>
      <c r="AA46" s="8">
        <f>SUM(AA48:AA57)</f>
        <v>0</v>
      </c>
      <c r="AB46" s="8">
        <f>SUM(AB48:AB57)</f>
        <v>0</v>
      </c>
      <c r="AC46" s="8">
        <f>SUM(AC48:AC57)</f>
        <v>0</v>
      </c>
      <c r="AD46" s="7">
        <f>C46-D46</f>
        <v>260.5</v>
      </c>
    </row>
    <row r="47" spans="1:30" s="23" customFormat="1" x14ac:dyDescent="0.25">
      <c r="A47" s="14"/>
      <c r="B47" s="15" t="s">
        <v>9</v>
      </c>
      <c r="C47" s="11"/>
      <c r="D47" s="11"/>
      <c r="E47" s="11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spans="1:30" s="21" customFormat="1" x14ac:dyDescent="0.3">
      <c r="A48" s="14" t="s">
        <v>78</v>
      </c>
      <c r="B48" s="24" t="s">
        <v>82</v>
      </c>
      <c r="C48" s="11">
        <f>F48+H48+J48+L48+N48+P48+R48+T48+V48+X48+Z48+AB48</f>
        <v>138</v>
      </c>
      <c r="D48" s="11">
        <f>G48+I48+K48+M48+O48+Q48+S48+U48+W48+Y48+AA48+AC48</f>
        <v>49.8</v>
      </c>
      <c r="E48" s="11">
        <f t="shared" ref="E48:E57" si="14">D48/C48%</f>
        <v>36.086956521739133</v>
      </c>
      <c r="F48" s="17"/>
      <c r="G48" s="17"/>
      <c r="H48" s="17"/>
      <c r="I48" s="17"/>
      <c r="J48" s="17"/>
      <c r="K48" s="17"/>
      <c r="L48" s="17">
        <v>138</v>
      </c>
      <c r="M48" s="17">
        <v>49.8</v>
      </c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2">
        <f t="shared" ref="AD48:AD57" si="15">C48-D48</f>
        <v>88.2</v>
      </c>
    </row>
    <row r="49" spans="1:30" s="21" customFormat="1" x14ac:dyDescent="0.3">
      <c r="A49" s="14" t="s">
        <v>79</v>
      </c>
      <c r="B49" s="24" t="s">
        <v>84</v>
      </c>
      <c r="C49" s="11">
        <f t="shared" si="1"/>
        <v>60</v>
      </c>
      <c r="D49" s="11">
        <f t="shared" si="1"/>
        <v>40</v>
      </c>
      <c r="E49" s="11">
        <f t="shared" si="14"/>
        <v>66.666666666666671</v>
      </c>
      <c r="F49" s="17"/>
      <c r="G49" s="17"/>
      <c r="H49" s="17"/>
      <c r="I49" s="17"/>
      <c r="J49" s="17"/>
      <c r="K49" s="17"/>
      <c r="L49" s="17">
        <v>60</v>
      </c>
      <c r="M49" s="17">
        <v>40</v>
      </c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2">
        <f t="shared" si="15"/>
        <v>20</v>
      </c>
    </row>
    <row r="50" spans="1:30" s="21" customFormat="1" x14ac:dyDescent="0.3">
      <c r="A50" s="14" t="s">
        <v>80</v>
      </c>
      <c r="B50" s="24" t="s">
        <v>86</v>
      </c>
      <c r="C50" s="11">
        <f t="shared" si="1"/>
        <v>50.9</v>
      </c>
      <c r="D50" s="11">
        <f t="shared" si="1"/>
        <v>0</v>
      </c>
      <c r="E50" s="11">
        <f t="shared" si="14"/>
        <v>0</v>
      </c>
      <c r="F50" s="17"/>
      <c r="G50" s="17"/>
      <c r="H50" s="17"/>
      <c r="I50" s="17"/>
      <c r="J50" s="17"/>
      <c r="K50" s="17"/>
      <c r="L50" s="17">
        <v>50.9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2">
        <f t="shared" si="15"/>
        <v>50.9</v>
      </c>
    </row>
    <row r="51" spans="1:30" s="21" customFormat="1" ht="19.5" customHeight="1" x14ac:dyDescent="0.3">
      <c r="A51" s="14" t="s">
        <v>81</v>
      </c>
      <c r="B51" s="24" t="s">
        <v>100</v>
      </c>
      <c r="C51" s="11">
        <f t="shared" si="1"/>
        <v>36.4</v>
      </c>
      <c r="D51" s="11">
        <f t="shared" si="1"/>
        <v>0</v>
      </c>
      <c r="E51" s="11">
        <f t="shared" si="14"/>
        <v>0</v>
      </c>
      <c r="F51" s="17"/>
      <c r="G51" s="17"/>
      <c r="H51" s="17"/>
      <c r="I51" s="17"/>
      <c r="J51" s="17"/>
      <c r="K51" s="17"/>
      <c r="L51" s="17">
        <v>0.4</v>
      </c>
      <c r="M51" s="17"/>
      <c r="N51" s="17">
        <v>36</v>
      </c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2">
        <f t="shared" si="15"/>
        <v>36.4</v>
      </c>
    </row>
    <row r="52" spans="1:30" s="21" customFormat="1" x14ac:dyDescent="0.3">
      <c r="A52" s="14" t="s">
        <v>83</v>
      </c>
      <c r="B52" s="24" t="s">
        <v>101</v>
      </c>
      <c r="C52" s="11">
        <f t="shared" si="1"/>
        <v>65</v>
      </c>
      <c r="D52" s="11">
        <f t="shared" si="1"/>
        <v>0</v>
      </c>
      <c r="E52" s="11">
        <f t="shared" si="14"/>
        <v>0</v>
      </c>
      <c r="F52" s="17"/>
      <c r="G52" s="17"/>
      <c r="H52" s="17"/>
      <c r="I52" s="17"/>
      <c r="J52" s="17"/>
      <c r="K52" s="17"/>
      <c r="L52" s="17">
        <v>65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2">
        <f t="shared" si="15"/>
        <v>65</v>
      </c>
    </row>
    <row r="53" spans="1:30" s="21" customFormat="1" hidden="1" x14ac:dyDescent="0.3">
      <c r="A53" s="14" t="s">
        <v>85</v>
      </c>
      <c r="B53" s="24"/>
      <c r="C53" s="11">
        <f t="shared" si="1"/>
        <v>0</v>
      </c>
      <c r="D53" s="11">
        <f t="shared" si="1"/>
        <v>0</v>
      </c>
      <c r="E53" s="11" t="e">
        <f t="shared" si="14"/>
        <v>#DIV/0!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2">
        <f t="shared" si="15"/>
        <v>0</v>
      </c>
    </row>
    <row r="54" spans="1:30" s="21" customFormat="1" hidden="1" x14ac:dyDescent="0.3">
      <c r="A54" s="14" t="s">
        <v>87</v>
      </c>
      <c r="B54" s="24"/>
      <c r="C54" s="11">
        <f t="shared" si="1"/>
        <v>0</v>
      </c>
      <c r="D54" s="11">
        <f t="shared" si="1"/>
        <v>0</v>
      </c>
      <c r="E54" s="11" t="e">
        <f t="shared" si="14"/>
        <v>#DIV/0!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2">
        <f t="shared" si="15"/>
        <v>0</v>
      </c>
    </row>
    <row r="55" spans="1:30" s="21" customFormat="1" hidden="1" x14ac:dyDescent="0.3">
      <c r="A55" s="14" t="s">
        <v>88</v>
      </c>
      <c r="B55" s="24"/>
      <c r="C55" s="11">
        <f t="shared" ref="C55:D57" si="16">F55+H55+J55+L55+N55+P55+R55+T55+V55+X55+Z55+AB55</f>
        <v>0</v>
      </c>
      <c r="D55" s="11">
        <f t="shared" si="16"/>
        <v>0</v>
      </c>
      <c r="E55" s="11" t="e">
        <f t="shared" si="14"/>
        <v>#DIV/0!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2">
        <f t="shared" si="15"/>
        <v>0</v>
      </c>
    </row>
    <row r="56" spans="1:30" s="21" customFormat="1" hidden="1" x14ac:dyDescent="0.25">
      <c r="A56" s="14" t="s">
        <v>89</v>
      </c>
      <c r="B56" s="15"/>
      <c r="C56" s="11">
        <f t="shared" si="16"/>
        <v>0</v>
      </c>
      <c r="D56" s="11">
        <f t="shared" si="16"/>
        <v>0</v>
      </c>
      <c r="E56" s="11" t="e">
        <f t="shared" si="14"/>
        <v>#DIV/0!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2">
        <f t="shared" si="15"/>
        <v>0</v>
      </c>
    </row>
    <row r="57" spans="1:30" s="23" customFormat="1" hidden="1" x14ac:dyDescent="0.25">
      <c r="A57" s="14" t="s">
        <v>90</v>
      </c>
      <c r="B57" s="15"/>
      <c r="C57" s="11">
        <f t="shared" si="16"/>
        <v>0</v>
      </c>
      <c r="D57" s="11">
        <f t="shared" si="16"/>
        <v>0</v>
      </c>
      <c r="E57" s="11" t="e">
        <f t="shared" si="14"/>
        <v>#DIV/0!</v>
      </c>
      <c r="F57" s="17"/>
      <c r="G57" s="17"/>
      <c r="H57" s="17"/>
      <c r="I57" s="17"/>
      <c r="J57" s="25"/>
      <c r="K57" s="17"/>
      <c r="L57" s="25"/>
      <c r="M57" s="17"/>
      <c r="N57" s="25"/>
      <c r="O57" s="17"/>
      <c r="P57" s="25"/>
      <c r="Q57" s="17"/>
      <c r="R57" s="25"/>
      <c r="S57" s="17"/>
      <c r="T57" s="25"/>
      <c r="U57" s="17"/>
      <c r="V57" s="25"/>
      <c r="W57" s="17"/>
      <c r="X57" s="17"/>
      <c r="Y57" s="17"/>
      <c r="Z57" s="17"/>
      <c r="AA57" s="17"/>
      <c r="AB57" s="17"/>
      <c r="AC57" s="17"/>
      <c r="AD57" s="12">
        <f t="shared" si="15"/>
        <v>0</v>
      </c>
    </row>
    <row r="58" spans="1:30" s="23" customFormat="1" ht="29.25" customHeight="1" x14ac:dyDescent="0.25">
      <c r="A58" s="5"/>
      <c r="B58" s="6" t="s">
        <v>91</v>
      </c>
      <c r="C58" s="7">
        <f>F58+H58+J58+L58+N58+P58+R58+T58+V58+X58+Z58+AB58</f>
        <v>22331.9</v>
      </c>
      <c r="D58" s="7">
        <f>G58+I58+K58+M58+O58+Q58+S58+U58+W58+Y58+AA58+AC58</f>
        <v>19260.699999999997</v>
      </c>
      <c r="E58" s="7">
        <f>D58/C58%</f>
        <v>86.247475584253891</v>
      </c>
      <c r="F58" s="7">
        <f t="shared" ref="F58:AC58" si="17">F46+F7</f>
        <v>3968.7000000000003</v>
      </c>
      <c r="G58" s="7">
        <f t="shared" si="17"/>
        <v>1735.4999999999998</v>
      </c>
      <c r="H58" s="7">
        <f t="shared" si="17"/>
        <v>2633.2</v>
      </c>
      <c r="I58" s="7">
        <f t="shared" si="17"/>
        <v>4276.7</v>
      </c>
      <c r="J58" s="7">
        <f t="shared" si="17"/>
        <v>3579.7000000000003</v>
      </c>
      <c r="K58" s="7">
        <f t="shared" si="17"/>
        <v>2859.0999999999995</v>
      </c>
      <c r="L58" s="7">
        <f t="shared" si="17"/>
        <v>4927</v>
      </c>
      <c r="M58" s="7">
        <f t="shared" si="17"/>
        <v>4180.5</v>
      </c>
      <c r="N58" s="7">
        <f t="shared" si="17"/>
        <v>3949.7000000000003</v>
      </c>
      <c r="O58" s="7">
        <f t="shared" si="17"/>
        <v>2854.2999999999997</v>
      </c>
      <c r="P58" s="7">
        <f t="shared" si="17"/>
        <v>3273.6000000000004</v>
      </c>
      <c r="Q58" s="7">
        <f t="shared" si="17"/>
        <v>3354.6</v>
      </c>
      <c r="R58" s="7">
        <f t="shared" si="17"/>
        <v>0</v>
      </c>
      <c r="S58" s="7">
        <f t="shared" si="17"/>
        <v>0</v>
      </c>
      <c r="T58" s="7">
        <f t="shared" si="17"/>
        <v>0</v>
      </c>
      <c r="U58" s="7">
        <f t="shared" si="17"/>
        <v>0</v>
      </c>
      <c r="V58" s="7">
        <f t="shared" si="17"/>
        <v>0</v>
      </c>
      <c r="W58" s="7">
        <f t="shared" si="17"/>
        <v>0</v>
      </c>
      <c r="X58" s="7">
        <f t="shared" si="17"/>
        <v>0</v>
      </c>
      <c r="Y58" s="7">
        <f t="shared" si="17"/>
        <v>0</v>
      </c>
      <c r="Z58" s="7">
        <f t="shared" si="17"/>
        <v>0</v>
      </c>
      <c r="AA58" s="7">
        <f t="shared" si="17"/>
        <v>0</v>
      </c>
      <c r="AB58" s="7">
        <f t="shared" si="17"/>
        <v>0</v>
      </c>
      <c r="AC58" s="7">
        <f t="shared" si="17"/>
        <v>0</v>
      </c>
      <c r="AD58" s="7">
        <f>AD46+AD7</f>
        <v>3071.2000000000007</v>
      </c>
    </row>
    <row r="59" spans="1:30" x14ac:dyDescent="0.3">
      <c r="A59" s="26" t="s">
        <v>92</v>
      </c>
      <c r="B59" s="27"/>
      <c r="C59" s="27"/>
      <c r="D59" s="27"/>
      <c r="E59" s="28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9" t="s">
        <v>93</v>
      </c>
    </row>
    <row r="60" spans="1:30" x14ac:dyDescent="0.3">
      <c r="A60" s="26" t="s">
        <v>94</v>
      </c>
      <c r="B60" s="30"/>
      <c r="C60" s="30"/>
      <c r="D60" s="30"/>
      <c r="E60" s="30"/>
      <c r="F60" s="30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 t="s">
        <v>95</v>
      </c>
    </row>
    <row r="61" spans="1:30" ht="12.75" x14ac:dyDescent="0.2">
      <c r="A61" s="2"/>
      <c r="AD61" s="2"/>
    </row>
    <row r="63" spans="1:30" x14ac:dyDescent="0.3">
      <c r="D63" s="31"/>
    </row>
  </sheetData>
  <mergeCells count="21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6361607142857143" right="0.21205357142857142" top="0.24" bottom="0.17812500000000001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6міс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2020-04-07T09:15:40Z</dcterms:created>
  <dcterms:modified xsi:type="dcterms:W3CDTF">2020-07-06T07:08:38Z</dcterms:modified>
</cp:coreProperties>
</file>